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225" yWindow="65251" windowWidth="4350" windowHeight="6630" tabRatio="599" firstSheet="2" activeTab="9"/>
  </bookViews>
  <sheets>
    <sheet name="Participantes" sheetId="1" r:id="rId1"/>
    <sheet name="CAPTURAS" sheetId="2" r:id="rId2"/>
    <sheet name="clasif. 1" sheetId="3" r:id="rId3"/>
    <sheet name="clasif. 2" sheetId="4" r:id="rId4"/>
    <sheet name="clasif. 3" sheetId="5" r:id="rId5"/>
    <sheet name="clasif. 4" sheetId="6" r:id="rId6"/>
    <sheet name="clasif.5" sheetId="7" r:id="rId7"/>
    <sheet name="clasificación FINAL " sheetId="8" r:id="rId8"/>
    <sheet name="Módulo2" sheetId="9" state="veryHidden" r:id="rId9"/>
    <sheet name="ACTA" sheetId="10" r:id="rId10"/>
    <sheet name="Módulo1" sheetId="11" state="veryHidden" r:id="rId11"/>
    <sheet name="Módulo4" sheetId="12" state="veryHidden" r:id="rId12"/>
  </sheets>
  <definedNames>
    <definedName name="_xlnm.Print_Area" localSheetId="9">'ACTA'!$A$1:$H$59</definedName>
    <definedName name="_xlnm.Print_Area" localSheetId="2">'clasif. 1'!$O$2:$AB$52</definedName>
    <definedName name="_xlnm.Print_Area" localSheetId="3">'clasif. 2'!$O$1:$AB$43</definedName>
    <definedName name="_xlnm.Print_Area" localSheetId="4">'clasif. 3'!$O$1:$AB$43</definedName>
    <definedName name="_xlnm.Print_Area" localSheetId="5">'clasif. 4'!$P$1:$AB$43</definedName>
    <definedName name="_xlnm.Print_Area" localSheetId="6">'clasif.5'!$A$1:$H$43</definedName>
    <definedName name="_xlnm.Print_Area" localSheetId="7">'clasificación FINAL '!$A$1:$S$40</definedName>
    <definedName name="_xlnm.Print_Titles" localSheetId="9">'ACTA'!$1:$4</definedName>
  </definedNames>
  <calcPr fullCalcOnLoad="1"/>
</workbook>
</file>

<file path=xl/sharedStrings.xml><?xml version="1.0" encoding="utf-8"?>
<sst xmlns="http://schemas.openxmlformats.org/spreadsheetml/2006/main" count="295" uniqueCount="130">
  <si>
    <t>PARTICIPANTE</t>
  </si>
  <si>
    <t>Puntos de Piezas</t>
  </si>
  <si>
    <t>Puntos de Peso</t>
  </si>
  <si>
    <t>Suma de Puntos</t>
  </si>
  <si>
    <t>Pieza Mayor</t>
  </si>
  <si>
    <t>PUESTO</t>
  </si>
  <si>
    <t>MEDIDA</t>
  </si>
  <si>
    <t>Número de "0"</t>
  </si>
  <si>
    <t>Valor del "0"</t>
  </si>
  <si>
    <t>Nº Piezas</t>
  </si>
  <si>
    <t>Pesca 1ª Manga</t>
  </si>
  <si>
    <t>Pesca 2ª Manga</t>
  </si>
  <si>
    <t>Pesca 3ª Manga</t>
  </si>
  <si>
    <t>Pesca 4ª Manga</t>
  </si>
  <si>
    <t>Suma de Pesca</t>
  </si>
  <si>
    <t>Puesto 1ª Manga</t>
  </si>
  <si>
    <t>Puesto 2ª Manga</t>
  </si>
  <si>
    <t>Puesto 3ª Manga</t>
  </si>
  <si>
    <t>Puesto 4ª Manga</t>
  </si>
  <si>
    <t>Puesto 5ª Manga</t>
  </si>
  <si>
    <t>MAYOR PIEZA</t>
  </si>
  <si>
    <t>SUMA PUESTOS</t>
  </si>
  <si>
    <t>PUESTO FINAL</t>
  </si>
  <si>
    <t>MAYOR PIEZA:</t>
  </si>
  <si>
    <t>MAYOR  Nº DE PIEZAS:</t>
  </si>
  <si>
    <t>MEDIA</t>
  </si>
  <si>
    <t>Nº         PIEZAS</t>
  </si>
  <si>
    <t>CLASIFICACIÓN</t>
  </si>
  <si>
    <t>1º</t>
  </si>
  <si>
    <t>2º</t>
  </si>
  <si>
    <t>3º</t>
  </si>
  <si>
    <t>4º</t>
  </si>
  <si>
    <t>5º</t>
  </si>
  <si>
    <t>6º</t>
  </si>
  <si>
    <t>7º</t>
  </si>
  <si>
    <t>8º</t>
  </si>
  <si>
    <t>9º</t>
  </si>
  <si>
    <t>10º</t>
  </si>
  <si>
    <t>11º</t>
  </si>
  <si>
    <t>12º</t>
  </si>
  <si>
    <t>13º</t>
  </si>
  <si>
    <t>14º</t>
  </si>
  <si>
    <t>15º</t>
  </si>
  <si>
    <t>16º</t>
  </si>
  <si>
    <t>EL JURADO :</t>
  </si>
  <si>
    <t>DE PESCA Y CASTING</t>
  </si>
  <si>
    <t>MAYOR PIEZA  1ª</t>
  </si>
  <si>
    <t>Nº         PIEZAS  1ª</t>
  </si>
  <si>
    <t>MAYOR PIEZA  2ª</t>
  </si>
  <si>
    <t>Nº         PIEZAS  2ª</t>
  </si>
  <si>
    <t>MAYOR PIEZA  3ª</t>
  </si>
  <si>
    <t>Nº         PIEZAS  3ª</t>
  </si>
  <si>
    <t>MAYOR PIEZA   4ª</t>
  </si>
  <si>
    <t>Nº         PIEZAS  4ª</t>
  </si>
  <si>
    <t xml:space="preserve">  </t>
  </si>
  <si>
    <t xml:space="preserve">           </t>
  </si>
  <si>
    <t xml:space="preserve">FEDERACIÓN </t>
  </si>
  <si>
    <t>DE CASTILLA Y LEON</t>
  </si>
  <si>
    <t>FEDERACION DE PESCA Y CASTING</t>
  </si>
  <si>
    <t>1ª MANGA</t>
  </si>
  <si>
    <t>2ª MANGA</t>
  </si>
  <si>
    <t>3ªMANGA</t>
  </si>
  <si>
    <t>4ª MANGA</t>
  </si>
  <si>
    <t>TRAMO</t>
  </si>
  <si>
    <t>1ª FASE</t>
  </si>
  <si>
    <t>2ª FASE</t>
  </si>
  <si>
    <t>TOTAL DE CAPTURAS</t>
  </si>
  <si>
    <t>MEDIA POR PESCADOR</t>
  </si>
  <si>
    <t>17º</t>
  </si>
  <si>
    <t>18º</t>
  </si>
  <si>
    <t>19º</t>
  </si>
  <si>
    <t>20º</t>
  </si>
  <si>
    <t>21º</t>
  </si>
  <si>
    <t>22º</t>
  </si>
  <si>
    <t>23º</t>
  </si>
  <si>
    <t>24º</t>
  </si>
  <si>
    <t>25º</t>
  </si>
  <si>
    <t>26º</t>
  </si>
  <si>
    <t>27º</t>
  </si>
  <si>
    <t>28º</t>
  </si>
  <si>
    <t>29º</t>
  </si>
  <si>
    <r>
      <t xml:space="preserve">          </t>
    </r>
    <r>
      <rPr>
        <b/>
        <sz val="10"/>
        <rFont val="Times New Roman"/>
        <family val="1"/>
      </rPr>
      <t>NOMBRES Y APELLIDOS</t>
    </r>
  </si>
  <si>
    <r>
      <t xml:space="preserve">     </t>
    </r>
    <r>
      <rPr>
        <b/>
        <sz val="10"/>
        <rFont val="Times New Roman"/>
        <family val="1"/>
      </rPr>
      <t>PROVINCIA</t>
    </r>
  </si>
  <si>
    <t xml:space="preserve">ACTA DEL CAMPEONATO </t>
  </si>
  <si>
    <t>PROVINCIA</t>
  </si>
  <si>
    <t xml:space="preserve"> </t>
  </si>
  <si>
    <t>,</t>
  </si>
  <si>
    <t>0.0</t>
  </si>
  <si>
    <t>SERGIO BARROSO JIMÉNEZ</t>
  </si>
  <si>
    <t>LUÍS A. TRUJILLO PARDO</t>
  </si>
  <si>
    <t>JORGE VERGARA MARTÍN</t>
  </si>
  <si>
    <t>MIGUEL A. GRANDE GÓMEZ</t>
  </si>
  <si>
    <t>AVILA</t>
  </si>
  <si>
    <t>BRUNO COCA RODRÍGUEZ</t>
  </si>
  <si>
    <t>JUAN MANUEL CARBALLEDA CUEVAS</t>
  </si>
  <si>
    <t>ROBERTO GONZÁLEZ PEÑA</t>
  </si>
  <si>
    <t>BURGOS</t>
  </si>
  <si>
    <t>JOSÉ BUENO GARCÍA</t>
  </si>
  <si>
    <t>DANIEL MARTÍN RODRÍGUEZ</t>
  </si>
  <si>
    <t>MARCOS ÁLVAREZ OVALLE</t>
  </si>
  <si>
    <t>JOSÉ-MANUEL JUAN CIFUENTES</t>
  </si>
  <si>
    <t>JAIME HERRERO CACHO</t>
  </si>
  <si>
    <t>LEÓN</t>
  </si>
  <si>
    <t>RAÚL-IBO SALAZAR GARCÍA</t>
  </si>
  <si>
    <t>DAVID DIEZ MÍNGUEZ</t>
  </si>
  <si>
    <t>LUIS ÁLVAREZ MARTÍN</t>
  </si>
  <si>
    <t>JOSÉ-MANUEL CORREA GARCÍA</t>
  </si>
  <si>
    <t>PALENCIA</t>
  </si>
  <si>
    <t>MIGUEL-ANGEL GARCÍA LÓPEZ</t>
  </si>
  <si>
    <t>AGUSTÍN BLÁZQUEZ SUÁREZ</t>
  </si>
  <si>
    <t>LUIS-ALBERTO HARO BARBERO</t>
  </si>
  <si>
    <t>DAVID CASADO DEL RÍO</t>
  </si>
  <si>
    <t>SALAMANCA</t>
  </si>
  <si>
    <t>ENRIQUE ROMERA SÁNCHEZ</t>
  </si>
  <si>
    <t>JOSÉ-ANTONIO MONTERO AMO</t>
  </si>
  <si>
    <t>GUILLERMO PEREIRA BURUTARÁN</t>
  </si>
  <si>
    <t>SORIA</t>
  </si>
  <si>
    <t>VICENTE ACEBES CABREROS</t>
  </si>
  <si>
    <t>SERGIO PLAZA HERBADA</t>
  </si>
  <si>
    <t>CÉSAR A. ANTÓN CRESPO</t>
  </si>
  <si>
    <t>VALLADOLID</t>
  </si>
  <si>
    <t>JOSÉ-MIGUEL JUAN MARTÍNEZ</t>
  </si>
  <si>
    <t>SANTIAGO GARCÍA PERNÍA</t>
  </si>
  <si>
    <t>FRANCISCO JAVIER MARTÍN CABREROS</t>
  </si>
  <si>
    <t>JORGE DEL AMO BIMMEL</t>
  </si>
  <si>
    <t>ZAMORA</t>
  </si>
  <si>
    <t>LEONARDO FABIÁN GENTILE DÍEZ</t>
  </si>
  <si>
    <t>OSCAR VAQUERO CAMPOS</t>
  </si>
  <si>
    <t>Mayor Pieza: Trucha de 29,8 Cms. capturada por César Antón Crespo</t>
  </si>
  <si>
    <t>Mayor Nº  de Piezas: 9 Truchas conseguidas por César Antón Crespo y José-Miguel Juan Martinez</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</si>
</sst>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6">
    <font>
      <sz val="10"/>
      <name val="Times New Roman"/>
      <family val="0"/>
    </font>
    <font>
      <sz val="11"/>
      <color indexed="8"/>
      <name val="Calibri"/>
      <family val="2"/>
    </font>
    <font>
      <b/>
      <u val="single"/>
      <sz val="10"/>
      <name val="Times New Roman"/>
      <family val="1"/>
    </font>
    <font>
      <b/>
      <sz val="10"/>
      <name val="Times New Roman"/>
      <family val="1"/>
    </font>
    <font>
      <b/>
      <sz val="8"/>
      <name val="Times New Roman"/>
      <family val="1"/>
    </font>
    <font>
      <sz val="12"/>
      <name val="Times New Roman"/>
      <family val="1"/>
    </font>
    <font>
      <sz val="10"/>
      <name val="Arial"/>
      <family val="0"/>
    </font>
    <font>
      <b/>
      <sz val="10"/>
      <name val="Arial"/>
      <family val="2"/>
    </font>
    <font>
      <b/>
      <i/>
      <u val="single"/>
      <sz val="14"/>
      <name val="Arial"/>
      <family val="2"/>
    </font>
    <font>
      <sz val="8"/>
      <name val="Arial"/>
      <family val="2"/>
    </font>
    <font>
      <sz val="6"/>
      <name val="Arial"/>
      <family val="2"/>
    </font>
    <font>
      <b/>
      <u val="single"/>
      <sz val="12"/>
      <name val="Arial"/>
      <family val="2"/>
    </font>
    <font>
      <sz val="12"/>
      <name val="Arial"/>
      <family val="2"/>
    </font>
    <font>
      <sz val="11"/>
      <name val="Times New Roman"/>
      <family val="1"/>
    </font>
    <font>
      <b/>
      <sz val="12"/>
      <name val="Arial"/>
      <family val="2"/>
    </font>
    <font>
      <sz val="9"/>
      <color indexed="8"/>
      <name val="Times New Roman Special G1"/>
      <family val="1"/>
    </font>
    <font>
      <b/>
      <sz val="14"/>
      <name val="Times New Roman"/>
      <family val="1"/>
    </font>
    <font>
      <b/>
      <sz val="14"/>
      <color indexed="10"/>
      <name val="Times New Roman"/>
      <family val="1"/>
    </font>
    <font>
      <b/>
      <sz val="16"/>
      <color indexed="10"/>
      <name val="Times New Roman"/>
      <family val="1"/>
    </font>
    <font>
      <sz val="14"/>
      <name val="Times New Roman"/>
      <family val="0"/>
    </font>
    <font>
      <b/>
      <sz val="11"/>
      <name val="Times New Roman"/>
      <family val="1"/>
    </font>
    <font>
      <b/>
      <sz val="11"/>
      <color indexed="10"/>
      <name val="Times New Roman"/>
      <family val="1"/>
    </font>
    <font>
      <b/>
      <sz val="11"/>
      <color indexed="62"/>
      <name val="Times New Roman"/>
      <family val="1"/>
    </font>
    <font>
      <u val="single"/>
      <sz val="10"/>
      <color indexed="12"/>
      <name val="Times New Roman"/>
      <family val="0"/>
    </font>
    <font>
      <u val="single"/>
      <sz val="10"/>
      <color indexed="36"/>
      <name val="Times New Roman"/>
      <family val="0"/>
    </font>
    <font>
      <b/>
      <sz val="9"/>
      <name val="Times New Roman"/>
      <family val="1"/>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Times New Roman"/>
      <family val="0"/>
    </font>
    <font>
      <b/>
      <sz val="10"/>
      <color indexed="8"/>
      <name val="Times New Roman"/>
      <family val="0"/>
    </font>
    <font>
      <b/>
      <u val="single"/>
      <sz val="10"/>
      <color indexed="8"/>
      <name val="Times New Roman"/>
      <family val="0"/>
    </font>
    <font>
      <u val="single"/>
      <sz val="12"/>
      <color indexed="8"/>
      <name val="Times New Roman"/>
      <family val="0"/>
    </font>
    <font>
      <sz val="12"/>
      <color indexed="8"/>
      <name val="Times New Roman"/>
      <family val="0"/>
    </font>
    <font>
      <b/>
      <sz val="12"/>
      <color indexed="8"/>
      <name val="Times New Roman"/>
      <family val="0"/>
    </font>
    <font>
      <sz val="8"/>
      <color indexed="8"/>
      <name val="Arial"/>
      <family val="0"/>
    </font>
    <font>
      <sz val="11"/>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style="thin"/>
      <top style="thin"/>
      <bottom style="thin"/>
    </border>
    <border>
      <left style="medium"/>
      <right/>
      <top style="medium"/>
      <bottom style="medium"/>
    </border>
    <border>
      <left/>
      <right style="medium"/>
      <top style="medium"/>
      <bottom style="medium"/>
    </border>
    <border>
      <left style="medium"/>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right/>
      <top/>
      <bottom style="thin"/>
    </border>
    <border>
      <left style="thin"/>
      <right/>
      <top/>
      <bottom style="thin"/>
    </border>
    <border>
      <left style="thin"/>
      <right/>
      <top style="thin"/>
      <bottom style="thin"/>
    </border>
    <border>
      <left/>
      <right style="thin"/>
      <top style="thin"/>
      <bottom>
        <color indexed="63"/>
      </bottom>
    </border>
    <border>
      <left style="thin"/>
      <right style="thin"/>
      <top style="thin"/>
      <bottom>
        <color indexed="63"/>
      </bottom>
    </border>
    <border>
      <left style="medium"/>
      <right/>
      <top style="medium"/>
      <bottom>
        <color indexed="63"/>
      </bottom>
    </border>
    <border>
      <left style="medium"/>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color indexed="63"/>
      </left>
      <right style="medium"/>
      <top/>
      <bottom style="thin"/>
    </border>
    <border>
      <left style="thin"/>
      <right/>
      <top style="thin"/>
      <bottom>
        <color indexed="63"/>
      </bottom>
    </border>
    <border>
      <left>
        <color indexed="63"/>
      </left>
      <right style="medium"/>
      <top style="medium"/>
      <bottom style="thin"/>
    </border>
    <border>
      <left/>
      <right/>
      <top style="medium"/>
      <bottom>
        <color indexed="63"/>
      </bottom>
    </border>
    <border>
      <left style="thin"/>
      <right/>
      <top style="medium"/>
      <bottom>
        <color indexed="63"/>
      </bottom>
    </border>
    <border>
      <left style="thin"/>
      <right style="medium"/>
      <top style="medium"/>
      <bottom>
        <color indexed="63"/>
      </bottom>
    </border>
    <border>
      <left style="thin"/>
      <right style="medium"/>
      <top style="thin"/>
      <bottom style="thin"/>
    </border>
    <border>
      <left>
        <color indexed="63"/>
      </left>
      <right style="medium"/>
      <top/>
      <bottom>
        <color indexed="63"/>
      </bottom>
    </border>
    <border>
      <left style="thin"/>
      <right style="thin"/>
      <top style="medium"/>
      <bottom>
        <color indexed="63"/>
      </bottom>
    </border>
    <border>
      <left style="thin"/>
      <right style="medium"/>
      <top style="thin"/>
      <bottom style="medium"/>
    </border>
    <border>
      <left style="medium"/>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155">
    <xf numFmtId="0" fontId="0" fillId="0" borderId="0" xfId="0" applyAlignment="1">
      <alignment/>
    </xf>
    <xf numFmtId="0" fontId="3" fillId="33" borderId="0" xfId="0" applyFont="1" applyFill="1" applyAlignment="1">
      <alignment horizontal="center"/>
    </xf>
    <xf numFmtId="0" fontId="0" fillId="33" borderId="0" xfId="0" applyFill="1" applyAlignment="1">
      <alignment/>
    </xf>
    <xf numFmtId="0" fontId="0" fillId="33" borderId="0" xfId="0" applyFill="1" applyBorder="1" applyAlignment="1">
      <alignment horizontal="center"/>
    </xf>
    <xf numFmtId="0" fontId="0" fillId="33" borderId="0" xfId="0" applyFill="1" applyAlignment="1">
      <alignment horizontal="center"/>
    </xf>
    <xf numFmtId="0" fontId="2" fillId="33" borderId="10" xfId="0" applyFont="1" applyFill="1" applyBorder="1" applyAlignment="1">
      <alignment horizontal="center"/>
    </xf>
    <xf numFmtId="0" fontId="0" fillId="33" borderId="0" xfId="0" applyFill="1" applyAlignment="1">
      <alignment horizontal="left"/>
    </xf>
    <xf numFmtId="164" fontId="0" fillId="33" borderId="0" xfId="0" applyNumberFormat="1" applyFill="1" applyAlignment="1">
      <alignment/>
    </xf>
    <xf numFmtId="0" fontId="3" fillId="33" borderId="0" xfId="0" applyFont="1" applyFill="1" applyAlignment="1">
      <alignment/>
    </xf>
    <xf numFmtId="0" fontId="0" fillId="33" borderId="0" xfId="0" applyFill="1" applyBorder="1" applyAlignment="1">
      <alignment/>
    </xf>
    <xf numFmtId="1" fontId="3" fillId="33" borderId="0" xfId="0" applyNumberFormat="1" applyFont="1" applyFill="1" applyBorder="1" applyAlignment="1">
      <alignment horizontal="left"/>
    </xf>
    <xf numFmtId="0" fontId="0" fillId="33" borderId="11" xfId="0" applyFill="1" applyBorder="1" applyAlignment="1">
      <alignment/>
    </xf>
    <xf numFmtId="0" fontId="0" fillId="33" borderId="12"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3" borderId="0" xfId="0" applyFont="1" applyFill="1" applyAlignment="1">
      <alignment horizontal="center"/>
    </xf>
    <xf numFmtId="0" fontId="6" fillId="0" borderId="0" xfId="53">
      <alignment/>
      <protection/>
    </xf>
    <xf numFmtId="0" fontId="7" fillId="0" borderId="0" xfId="53" applyFont="1">
      <alignment/>
      <protection/>
    </xf>
    <xf numFmtId="0" fontId="6" fillId="0" borderId="0" xfId="53" applyFont="1">
      <alignment/>
      <protection/>
    </xf>
    <xf numFmtId="0" fontId="10" fillId="0" borderId="0" xfId="53" applyFont="1" applyAlignment="1">
      <alignment horizontal="center"/>
      <protection/>
    </xf>
    <xf numFmtId="0" fontId="9" fillId="0" borderId="0" xfId="53" applyFont="1">
      <alignment/>
      <protection/>
    </xf>
    <xf numFmtId="1" fontId="9" fillId="0" borderId="0" xfId="53" applyNumberFormat="1" applyFont="1" applyBorder="1">
      <alignment/>
      <protection/>
    </xf>
    <xf numFmtId="0" fontId="12" fillId="0" borderId="0" xfId="53" applyFont="1" applyAlignment="1">
      <alignment/>
      <protection/>
    </xf>
    <xf numFmtId="0" fontId="4" fillId="33" borderId="0" xfId="0" applyFont="1" applyFill="1" applyAlignment="1">
      <alignment horizontal="left"/>
    </xf>
    <xf numFmtId="0" fontId="4" fillId="0" borderId="0" xfId="53" applyFont="1">
      <alignment/>
      <protection/>
    </xf>
    <xf numFmtId="0" fontId="14" fillId="0" borderId="0" xfId="53" applyFont="1" applyBorder="1" applyAlignment="1">
      <alignment horizontal="center"/>
      <protection/>
    </xf>
    <xf numFmtId="0" fontId="12" fillId="0" borderId="0" xfId="53" applyFont="1" applyBorder="1">
      <alignment/>
      <protection/>
    </xf>
    <xf numFmtId="0" fontId="12" fillId="0" borderId="0" xfId="53" applyFont="1" applyBorder="1" applyAlignment="1">
      <alignment horizontal="center"/>
      <protection/>
    </xf>
    <xf numFmtId="0" fontId="14" fillId="0" borderId="0" xfId="53" applyFont="1">
      <alignment/>
      <protection/>
    </xf>
    <xf numFmtId="0" fontId="12" fillId="0" borderId="0" xfId="53" applyFont="1">
      <alignment/>
      <protection/>
    </xf>
    <xf numFmtId="0" fontId="12" fillId="0" borderId="0" xfId="53" applyFont="1" applyAlignment="1">
      <alignment horizontal="center"/>
      <protection/>
    </xf>
    <xf numFmtId="0" fontId="0" fillId="33" borderId="0" xfId="0" applyFill="1" applyAlignment="1">
      <alignment horizontal="right"/>
    </xf>
    <xf numFmtId="1" fontId="3" fillId="33" borderId="0" xfId="0" applyNumberFormat="1" applyFont="1" applyFill="1" applyBorder="1" applyAlignment="1">
      <alignment horizontal="center"/>
    </xf>
    <xf numFmtId="0" fontId="14" fillId="0" borderId="0" xfId="53" applyFont="1" applyBorder="1" applyAlignment="1">
      <alignment horizontal="left"/>
      <protection/>
    </xf>
    <xf numFmtId="0" fontId="0" fillId="0" borderId="0" xfId="0" applyAlignment="1">
      <alignment horizontal="center"/>
    </xf>
    <xf numFmtId="0" fontId="13" fillId="0" borderId="0" xfId="0" applyFont="1" applyFill="1" applyBorder="1" applyAlignment="1">
      <alignment vertical="top" wrapText="1"/>
    </xf>
    <xf numFmtId="0" fontId="0" fillId="0" borderId="0" xfId="0" applyFont="1" applyFill="1" applyBorder="1" applyAlignment="1">
      <alignment vertical="top" wrapText="1"/>
    </xf>
    <xf numFmtId="0" fontId="13" fillId="0" borderId="0" xfId="0" applyFont="1" applyFill="1" applyBorder="1" applyAlignment="1">
      <alignment/>
    </xf>
    <xf numFmtId="0" fontId="0" fillId="0" borderId="0" xfId="0" applyFill="1" applyBorder="1" applyAlignment="1">
      <alignment/>
    </xf>
    <xf numFmtId="0" fontId="15" fillId="0" borderId="0" xfId="0" applyFont="1" applyFill="1" applyBorder="1" applyAlignment="1">
      <alignment horizontal="center" wrapText="1"/>
    </xf>
    <xf numFmtId="0" fontId="15" fillId="0" borderId="0" xfId="0" applyFont="1" applyFill="1" applyBorder="1" applyAlignment="1">
      <alignment horizontal="center" vertical="top" wrapText="1"/>
    </xf>
    <xf numFmtId="0" fontId="0" fillId="0" borderId="0" xfId="0" applyFill="1" applyBorder="1" applyAlignment="1">
      <alignment horizontal="center"/>
    </xf>
    <xf numFmtId="14" fontId="13" fillId="0" borderId="0" xfId="0" applyNumberFormat="1" applyFont="1" applyFill="1" applyBorder="1" applyAlignment="1">
      <alignment/>
    </xf>
    <xf numFmtId="0" fontId="13" fillId="0" borderId="0" xfId="0" applyFont="1" applyFill="1" applyBorder="1" applyAlignment="1">
      <alignment horizontal="center"/>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6" fillId="0" borderId="19" xfId="0" applyFont="1" applyBorder="1" applyAlignment="1">
      <alignment horizontal="center"/>
    </xf>
    <xf numFmtId="0" fontId="17" fillId="0" borderId="15" xfId="0" applyFont="1" applyBorder="1" applyAlignment="1">
      <alignment horizontal="center"/>
    </xf>
    <xf numFmtId="0" fontId="16" fillId="0" borderId="0" xfId="0" applyFont="1" applyAlignment="1">
      <alignment/>
    </xf>
    <xf numFmtId="0" fontId="18" fillId="0" borderId="0" xfId="0" applyFont="1" applyAlignment="1">
      <alignment horizontal="center"/>
    </xf>
    <xf numFmtId="0" fontId="19" fillId="0" borderId="0" xfId="0" applyFont="1" applyAlignment="1">
      <alignment/>
    </xf>
    <xf numFmtId="164" fontId="18" fillId="0" borderId="0" xfId="0" applyNumberFormat="1" applyFont="1" applyAlignment="1">
      <alignment/>
    </xf>
    <xf numFmtId="0" fontId="14" fillId="0" borderId="0" xfId="53" applyFont="1" applyBorder="1">
      <alignment/>
      <protection/>
    </xf>
    <xf numFmtId="1" fontId="0" fillId="33" borderId="20" xfId="0" applyNumberFormat="1" applyFill="1" applyBorder="1" applyAlignment="1">
      <alignment vertical="center"/>
    </xf>
    <xf numFmtId="1" fontId="0" fillId="33" borderId="21" xfId="0" applyNumberFormat="1" applyFill="1" applyBorder="1" applyAlignment="1">
      <alignment vertical="center"/>
    </xf>
    <xf numFmtId="164" fontId="0" fillId="33" borderId="21" xfId="0" applyNumberFormat="1" applyFill="1" applyBorder="1" applyAlignment="1">
      <alignment vertical="center"/>
    </xf>
    <xf numFmtId="0" fontId="16" fillId="0" borderId="12" xfId="0" applyNumberFormat="1" applyFont="1" applyBorder="1" applyAlignment="1">
      <alignment horizontal="center"/>
    </xf>
    <xf numFmtId="0" fontId="16" fillId="0" borderId="11" xfId="0" applyNumberFormat="1" applyFont="1" applyBorder="1" applyAlignment="1">
      <alignment horizontal="center"/>
    </xf>
    <xf numFmtId="0" fontId="16" fillId="0" borderId="22" xfId="0" applyNumberFormat="1" applyFont="1" applyBorder="1" applyAlignment="1">
      <alignment horizontal="center"/>
    </xf>
    <xf numFmtId="0" fontId="5" fillId="0" borderId="11" xfId="0" applyFont="1" applyFill="1" applyBorder="1" applyAlignment="1">
      <alignment vertical="center" wrapText="1"/>
    </xf>
    <xf numFmtId="0" fontId="0" fillId="33" borderId="11" xfId="0" applyFill="1" applyBorder="1" applyAlignment="1">
      <alignment vertical="center"/>
    </xf>
    <xf numFmtId="0" fontId="0" fillId="33" borderId="22" xfId="0" applyFill="1" applyBorder="1" applyAlignment="1">
      <alignment vertical="center"/>
    </xf>
    <xf numFmtId="0" fontId="14" fillId="0" borderId="11" xfId="53" applyFont="1" applyBorder="1" applyAlignment="1">
      <alignment horizontal="center" vertical="center"/>
      <protection/>
    </xf>
    <xf numFmtId="0" fontId="0" fillId="33" borderId="23" xfId="0" applyFill="1" applyBorder="1" applyAlignment="1">
      <alignment/>
    </xf>
    <xf numFmtId="0" fontId="0" fillId="33" borderId="24" xfId="0" applyFill="1" applyBorder="1" applyAlignment="1">
      <alignment/>
    </xf>
    <xf numFmtId="164" fontId="0" fillId="33" borderId="11" xfId="0" applyNumberFormat="1" applyFill="1" applyBorder="1" applyAlignment="1">
      <alignment/>
    </xf>
    <xf numFmtId="0" fontId="3" fillId="33" borderId="11" xfId="0" applyFont="1" applyFill="1" applyBorder="1" applyAlignment="1">
      <alignment/>
    </xf>
    <xf numFmtId="0" fontId="0" fillId="33" borderId="22" xfId="0" applyFill="1" applyBorder="1" applyAlignment="1">
      <alignment/>
    </xf>
    <xf numFmtId="0" fontId="2" fillId="33" borderId="25" xfId="0" applyFont="1" applyFill="1" applyBorder="1" applyAlignment="1">
      <alignment horizontal="center"/>
    </xf>
    <xf numFmtId="0" fontId="2" fillId="33" borderId="26" xfId="0" applyFont="1" applyFill="1" applyBorder="1" applyAlignment="1">
      <alignment horizontal="center"/>
    </xf>
    <xf numFmtId="0" fontId="0" fillId="33" borderId="22"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164" fontId="3" fillId="33" borderId="31" xfId="0" applyNumberFormat="1" applyFont="1" applyFill="1" applyBorder="1" applyAlignment="1">
      <alignment horizontal="center"/>
    </xf>
    <xf numFmtId="0" fontId="13" fillId="0" borderId="27"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0" fillId="33" borderId="11" xfId="0" applyFill="1" applyBorder="1" applyAlignment="1" applyProtection="1">
      <alignment vertical="center"/>
      <protection locked="0"/>
    </xf>
    <xf numFmtId="0" fontId="0" fillId="33" borderId="22" xfId="0" applyFill="1" applyBorder="1" applyAlignment="1" applyProtection="1">
      <alignment vertical="center"/>
      <protection locked="0"/>
    </xf>
    <xf numFmtId="0" fontId="0" fillId="33" borderId="23" xfId="0" applyFill="1" applyBorder="1" applyAlignment="1" applyProtection="1">
      <alignment/>
      <protection locked="0"/>
    </xf>
    <xf numFmtId="0" fontId="0" fillId="33" borderId="24" xfId="0" applyFill="1" applyBorder="1" applyAlignment="1" applyProtection="1">
      <alignment/>
      <protection locked="0"/>
    </xf>
    <xf numFmtId="0" fontId="0" fillId="33" borderId="24" xfId="0" applyFill="1" applyBorder="1" applyAlignment="1" applyProtection="1">
      <alignment vertical="center"/>
      <protection locked="0"/>
    </xf>
    <xf numFmtId="0" fontId="0" fillId="33" borderId="32" xfId="0" applyFill="1" applyBorder="1" applyAlignment="1" applyProtection="1">
      <alignment vertical="center"/>
      <protection locked="0"/>
    </xf>
    <xf numFmtId="0" fontId="0" fillId="33" borderId="22" xfId="0" applyFill="1" applyBorder="1" applyAlignment="1" applyProtection="1">
      <alignment/>
      <protection locked="0"/>
    </xf>
    <xf numFmtId="0" fontId="0" fillId="33" borderId="0" xfId="0" applyFill="1" applyAlignment="1" applyProtection="1">
      <alignment/>
      <protection locked="0"/>
    </xf>
    <xf numFmtId="164" fontId="3" fillId="33" borderId="33" xfId="0" applyNumberFormat="1" applyFont="1" applyFill="1" applyBorder="1" applyAlignment="1">
      <alignment horizontal="center"/>
    </xf>
    <xf numFmtId="0" fontId="2" fillId="33" borderId="34" xfId="0" applyFont="1" applyFill="1" applyBorder="1" applyAlignment="1">
      <alignment horizontal="center" vertical="justify"/>
    </xf>
    <xf numFmtId="0" fontId="2" fillId="33" borderId="35" xfId="0" applyFont="1" applyFill="1" applyBorder="1" applyAlignment="1">
      <alignment horizontal="center" vertical="justify"/>
    </xf>
    <xf numFmtId="0" fontId="2" fillId="33" borderId="36" xfId="0" applyFont="1" applyFill="1" applyBorder="1" applyAlignment="1">
      <alignment horizontal="center" vertical="justify"/>
    </xf>
    <xf numFmtId="0" fontId="0" fillId="33" borderId="32" xfId="0" applyFill="1" applyBorder="1" applyAlignment="1">
      <alignment/>
    </xf>
    <xf numFmtId="164" fontId="3" fillId="33" borderId="18" xfId="0" applyNumberFormat="1" applyFont="1" applyFill="1" applyBorder="1" applyAlignment="1">
      <alignment horizontal="center"/>
    </xf>
    <xf numFmtId="164" fontId="3" fillId="33" borderId="37" xfId="0" applyNumberFormat="1" applyFont="1" applyFill="1" applyBorder="1" applyAlignment="1">
      <alignment horizontal="center"/>
    </xf>
    <xf numFmtId="164" fontId="3" fillId="33" borderId="38" xfId="0" applyNumberFormat="1" applyFont="1" applyFill="1" applyBorder="1" applyAlignment="1">
      <alignment horizontal="center"/>
    </xf>
    <xf numFmtId="164" fontId="3" fillId="33" borderId="31" xfId="0" applyNumberFormat="1" applyFont="1" applyFill="1" applyBorder="1" applyAlignment="1">
      <alignment horizontal="center" vertical="center"/>
    </xf>
    <xf numFmtId="164" fontId="20" fillId="33" borderId="11" xfId="0" applyNumberFormat="1" applyFont="1" applyFill="1" applyBorder="1" applyAlignment="1">
      <alignment horizontal="center"/>
    </xf>
    <xf numFmtId="0" fontId="3" fillId="33" borderId="25" xfId="0" applyFont="1" applyFill="1" applyBorder="1" applyAlignment="1">
      <alignment vertical="justify"/>
    </xf>
    <xf numFmtId="0" fontId="4" fillId="33" borderId="39" xfId="0" applyFont="1" applyFill="1" applyBorder="1" applyAlignment="1">
      <alignment vertical="justify"/>
    </xf>
    <xf numFmtId="0" fontId="3" fillId="33" borderId="34" xfId="0" applyFont="1" applyFill="1" applyBorder="1" applyAlignment="1">
      <alignment vertical="justify"/>
    </xf>
    <xf numFmtId="0" fontId="4" fillId="33" borderId="25" xfId="0" applyFont="1" applyFill="1" applyBorder="1" applyAlignment="1">
      <alignment vertical="justify"/>
    </xf>
    <xf numFmtId="0" fontId="3" fillId="33" borderId="26" xfId="0" applyFont="1" applyFill="1" applyBorder="1" applyAlignment="1">
      <alignment horizontal="center" vertical="justify"/>
    </xf>
    <xf numFmtId="164" fontId="20" fillId="33" borderId="11" xfId="0" applyNumberFormat="1" applyFont="1" applyFill="1" applyBorder="1" applyAlignment="1">
      <alignment horizontal="center" vertical="center"/>
    </xf>
    <xf numFmtId="164" fontId="21" fillId="33" borderId="11" xfId="0" applyNumberFormat="1" applyFont="1" applyFill="1" applyBorder="1" applyAlignment="1">
      <alignment horizontal="center" vertical="center"/>
    </xf>
    <xf numFmtId="164" fontId="22" fillId="33" borderId="11" xfId="0" applyNumberFormat="1" applyFont="1" applyFill="1" applyBorder="1" applyAlignment="1">
      <alignment horizontal="center" vertical="center"/>
    </xf>
    <xf numFmtId="164" fontId="3" fillId="33" borderId="11" xfId="0" applyNumberFormat="1" applyFont="1" applyFill="1" applyBorder="1" applyAlignment="1">
      <alignment/>
    </xf>
    <xf numFmtId="0" fontId="0" fillId="0" borderId="0" xfId="0" applyFont="1" applyAlignment="1">
      <alignment/>
    </xf>
    <xf numFmtId="0" fontId="3" fillId="33" borderId="0" xfId="0" applyFont="1" applyFill="1" applyBorder="1" applyAlignment="1">
      <alignment horizontal="center"/>
    </xf>
    <xf numFmtId="0" fontId="3" fillId="33" borderId="0" xfId="0" applyFont="1" applyFill="1" applyAlignment="1">
      <alignment horizontal="left"/>
    </xf>
    <xf numFmtId="0" fontId="13" fillId="0" borderId="0" xfId="0" applyFont="1" applyAlignment="1">
      <alignment/>
    </xf>
    <xf numFmtId="0" fontId="0" fillId="33" borderId="24" xfId="0" applyFill="1" applyBorder="1" applyAlignment="1">
      <alignment vertical="center"/>
    </xf>
    <xf numFmtId="0" fontId="0" fillId="33" borderId="32" xfId="0" applyFill="1" applyBorder="1" applyAlignment="1">
      <alignment vertical="center"/>
    </xf>
    <xf numFmtId="0" fontId="13" fillId="0" borderId="27" xfId="0" applyFont="1" applyFill="1" applyBorder="1" applyAlignment="1" applyProtection="1">
      <alignment vertical="center"/>
      <protection/>
    </xf>
    <xf numFmtId="0" fontId="13" fillId="0" borderId="11" xfId="0" applyFont="1" applyFill="1" applyBorder="1" applyAlignment="1" applyProtection="1">
      <alignment vertical="center"/>
      <protection/>
    </xf>
    <xf numFmtId="164" fontId="20" fillId="33" borderId="11" xfId="0" applyNumberFormat="1" applyFont="1" applyFill="1" applyBorder="1" applyAlignment="1" applyProtection="1">
      <alignment horizontal="center" vertical="center"/>
      <protection/>
    </xf>
    <xf numFmtId="164" fontId="21" fillId="33" borderId="11" xfId="0" applyNumberFormat="1" applyFont="1" applyFill="1" applyBorder="1" applyAlignment="1" applyProtection="1">
      <alignment horizontal="center" vertical="center"/>
      <protection/>
    </xf>
    <xf numFmtId="164" fontId="22" fillId="33" borderId="11" xfId="0" applyNumberFormat="1" applyFont="1" applyFill="1" applyBorder="1" applyAlignment="1" applyProtection="1">
      <alignment horizontal="center" vertical="center"/>
      <protection/>
    </xf>
    <xf numFmtId="164" fontId="20" fillId="33" borderId="11" xfId="0" applyNumberFormat="1" applyFont="1" applyFill="1" applyBorder="1" applyAlignment="1" applyProtection="1">
      <alignment horizontal="center"/>
      <protection/>
    </xf>
    <xf numFmtId="164" fontId="22" fillId="0" borderId="11" xfId="0" applyNumberFormat="1" applyFont="1" applyFill="1" applyBorder="1" applyAlignment="1" applyProtection="1">
      <alignment horizontal="center" vertical="center"/>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horizontal="center"/>
      <protection/>
    </xf>
    <xf numFmtId="0" fontId="0" fillId="33" borderId="0" xfId="0" applyFill="1" applyBorder="1" applyAlignment="1" applyProtection="1">
      <alignment horizontal="center"/>
      <protection/>
    </xf>
    <xf numFmtId="0" fontId="4" fillId="33" borderId="0" xfId="0" applyFont="1" applyFill="1" applyAlignment="1" applyProtection="1">
      <alignment horizontal="center"/>
      <protection/>
    </xf>
    <xf numFmtId="0" fontId="3" fillId="33" borderId="0" xfId="0" applyFont="1" applyFill="1" applyAlignment="1" applyProtection="1">
      <alignment horizontal="left"/>
      <protection/>
    </xf>
    <xf numFmtId="0" fontId="3" fillId="33" borderId="0" xfId="0" applyFont="1" applyFill="1" applyAlignment="1" applyProtection="1">
      <alignment horizontal="center"/>
      <protection/>
    </xf>
    <xf numFmtId="0" fontId="0" fillId="33" borderId="0" xfId="0" applyFill="1" applyAlignment="1" applyProtection="1">
      <alignment horizontal="left"/>
      <protection/>
    </xf>
    <xf numFmtId="1" fontId="3" fillId="33" borderId="0" xfId="0" applyNumberFormat="1" applyFont="1" applyFill="1" applyBorder="1" applyAlignment="1" applyProtection="1">
      <alignment horizontal="left"/>
      <protection/>
    </xf>
    <xf numFmtId="0" fontId="3" fillId="33" borderId="0" xfId="0" applyFont="1" applyFill="1" applyAlignment="1" applyProtection="1">
      <alignment/>
      <protection/>
    </xf>
    <xf numFmtId="0" fontId="2" fillId="33" borderId="25" xfId="0" applyFont="1" applyFill="1" applyBorder="1" applyAlignment="1" applyProtection="1">
      <alignment horizontal="center"/>
      <protection/>
    </xf>
    <xf numFmtId="0" fontId="2" fillId="33" borderId="26" xfId="0" applyFont="1" applyFill="1" applyBorder="1" applyAlignment="1" applyProtection="1">
      <alignment horizontal="center"/>
      <protection/>
    </xf>
    <xf numFmtId="0" fontId="2" fillId="33" borderId="35" xfId="0" applyFont="1" applyFill="1" applyBorder="1" applyAlignment="1" applyProtection="1">
      <alignment horizontal="center" vertical="justify"/>
      <protection/>
    </xf>
    <xf numFmtId="0" fontId="2" fillId="33" borderId="25" xfId="0" applyFont="1" applyFill="1" applyBorder="1" applyAlignment="1" applyProtection="1">
      <alignment horizontal="center" vertical="justify"/>
      <protection/>
    </xf>
    <xf numFmtId="1" fontId="0" fillId="33" borderId="17" xfId="0" applyNumberFormat="1" applyFill="1" applyBorder="1" applyAlignment="1" applyProtection="1">
      <alignment/>
      <protection/>
    </xf>
    <xf numFmtId="164" fontId="3" fillId="33" borderId="18" xfId="0" applyNumberFormat="1" applyFont="1" applyFill="1" applyBorder="1" applyAlignment="1" applyProtection="1">
      <alignment horizontal="center"/>
      <protection/>
    </xf>
    <xf numFmtId="1" fontId="0" fillId="33" borderId="11" xfId="0" applyNumberFormat="1" applyFill="1" applyBorder="1" applyAlignment="1" applyProtection="1">
      <alignment/>
      <protection/>
    </xf>
    <xf numFmtId="164" fontId="3" fillId="33" borderId="37" xfId="0" applyNumberFormat="1" applyFont="1" applyFill="1" applyBorder="1" applyAlignment="1" applyProtection="1">
      <alignment horizontal="center"/>
      <protection/>
    </xf>
    <xf numFmtId="164" fontId="3" fillId="33" borderId="40" xfId="0" applyNumberFormat="1" applyFont="1" applyFill="1" applyBorder="1" applyAlignment="1" applyProtection="1">
      <alignment horizontal="center"/>
      <protection/>
    </xf>
    <xf numFmtId="0" fontId="0" fillId="0" borderId="10" xfId="0" applyFont="1" applyBorder="1" applyAlignment="1">
      <alignment horizontal="center"/>
    </xf>
    <xf numFmtId="0" fontId="0" fillId="0" borderId="41" xfId="0" applyFont="1" applyBorder="1" applyAlignment="1">
      <alignment horizontal="center"/>
    </xf>
    <xf numFmtId="1" fontId="0" fillId="33" borderId="11" xfId="0" applyNumberFormat="1" applyFill="1" applyBorder="1" applyAlignment="1" applyProtection="1">
      <alignment vertical="center"/>
      <protection/>
    </xf>
    <xf numFmtId="164" fontId="0" fillId="33" borderId="11" xfId="0" applyNumberFormat="1" applyFill="1" applyBorder="1" applyAlignment="1" applyProtection="1">
      <alignment vertical="center"/>
      <protection/>
    </xf>
    <xf numFmtId="164" fontId="0" fillId="33" borderId="17" xfId="0" applyNumberFormat="1" applyFill="1" applyBorder="1" applyAlignment="1" applyProtection="1">
      <alignment/>
      <protection/>
    </xf>
    <xf numFmtId="164" fontId="0" fillId="33" borderId="11" xfId="0" applyNumberFormat="1" applyFill="1" applyBorder="1" applyAlignment="1" applyProtection="1">
      <alignment/>
      <protection/>
    </xf>
    <xf numFmtId="0" fontId="0" fillId="0" borderId="0" xfId="0" applyFont="1" applyFill="1" applyBorder="1" applyAlignment="1">
      <alignment/>
    </xf>
    <xf numFmtId="164" fontId="25" fillId="33" borderId="31" xfId="0" applyNumberFormat="1" applyFont="1" applyFill="1" applyBorder="1" applyAlignment="1">
      <alignment horizontal="center"/>
    </xf>
    <xf numFmtId="164" fontId="25" fillId="33" borderId="33" xfId="0" applyNumberFormat="1" applyFont="1" applyFill="1" applyBorder="1" applyAlignment="1">
      <alignment horizontal="center"/>
    </xf>
    <xf numFmtId="0" fontId="6" fillId="0" borderId="0" xfId="53" applyFont="1">
      <alignment/>
      <protection/>
    </xf>
    <xf numFmtId="0" fontId="11" fillId="0" borderId="0" xfId="53" applyFont="1" applyAlignment="1">
      <alignment horizontal="center"/>
      <protection/>
    </xf>
    <xf numFmtId="0" fontId="8" fillId="0" borderId="0" xfId="53" applyFont="1" applyAlignment="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cta Mosca 2004"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0</xdr:row>
      <xdr:rowOff>9525</xdr:rowOff>
    </xdr:from>
    <xdr:to>
      <xdr:col>27</xdr:col>
      <xdr:colOff>809625</xdr:colOff>
      <xdr:row>2</xdr:row>
      <xdr:rowOff>9525</xdr:rowOff>
    </xdr:to>
    <xdr:sp>
      <xdr:nvSpPr>
        <xdr:cNvPr id="1" name="Texto 3"/>
        <xdr:cNvSpPr txBox="1">
          <a:spLocks noChangeArrowheads="1"/>
        </xdr:cNvSpPr>
      </xdr:nvSpPr>
      <xdr:spPr>
        <a:xfrm>
          <a:off x="13801725" y="9525"/>
          <a:ext cx="5172075" cy="3238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21</xdr:col>
      <xdr:colOff>371475</xdr:colOff>
      <xdr:row>0</xdr:row>
      <xdr:rowOff>66675</xdr:rowOff>
    </xdr:from>
    <xdr:to>
      <xdr:col>27</xdr:col>
      <xdr:colOff>723900</xdr:colOff>
      <xdr:row>6</xdr:row>
      <xdr:rowOff>152400</xdr:rowOff>
    </xdr:to>
    <xdr:sp>
      <xdr:nvSpPr>
        <xdr:cNvPr id="2" name="Texto 4"/>
        <xdr:cNvSpPr txBox="1">
          <a:spLocks noChangeArrowheads="1"/>
        </xdr:cNvSpPr>
      </xdr:nvSpPr>
      <xdr:spPr>
        <a:xfrm>
          <a:off x="14087475" y="66675"/>
          <a:ext cx="4800600" cy="110490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COMPETICION:                                                      MANGA:  1º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ESCENARIO: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FECHA:</a:t>
          </a:r>
        </a:p>
      </xdr:txBody>
    </xdr:sp>
    <xdr:clientData/>
  </xdr:twoCellAnchor>
  <xdr:twoCellAnchor>
    <xdr:from>
      <xdr:col>21</xdr:col>
      <xdr:colOff>381000</xdr:colOff>
      <xdr:row>0</xdr:row>
      <xdr:rowOff>9525</xdr:rowOff>
    </xdr:from>
    <xdr:to>
      <xdr:col>27</xdr:col>
      <xdr:colOff>847725</xdr:colOff>
      <xdr:row>7</xdr:row>
      <xdr:rowOff>9525</xdr:rowOff>
    </xdr:to>
    <xdr:sp>
      <xdr:nvSpPr>
        <xdr:cNvPr id="3" name="Texto 6"/>
        <xdr:cNvSpPr txBox="1">
          <a:spLocks noChangeArrowheads="1"/>
        </xdr:cNvSpPr>
      </xdr:nvSpPr>
      <xdr:spPr>
        <a:xfrm>
          <a:off x="14097000" y="9525"/>
          <a:ext cx="4914900" cy="123825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COMPETICION :   AUTONÓMICO LANCE 2012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MANGAS: 1º Y 5º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ESCENARIO: EDS ARLANZÓN - BURGOS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FECHAS: 16 Y 17 DE JUNIO DE 2012</a:t>
          </a:r>
        </a:p>
      </xdr:txBody>
    </xdr:sp>
    <xdr:clientData/>
  </xdr:twoCellAnchor>
  <xdr:twoCellAnchor>
    <xdr:from>
      <xdr:col>20</xdr:col>
      <xdr:colOff>942975</xdr:colOff>
      <xdr:row>0</xdr:row>
      <xdr:rowOff>85725</xdr:rowOff>
    </xdr:from>
    <xdr:to>
      <xdr:col>20</xdr:col>
      <xdr:colOff>1495425</xdr:colOff>
      <xdr:row>5</xdr:row>
      <xdr:rowOff>123825</xdr:rowOff>
    </xdr:to>
    <xdr:pic>
      <xdr:nvPicPr>
        <xdr:cNvPr id="4" name="Picture 15"/>
        <xdr:cNvPicPr preferRelativeResize="1">
          <a:picLocks noChangeAspect="1"/>
        </xdr:cNvPicPr>
      </xdr:nvPicPr>
      <xdr:blipFill>
        <a:blip r:embed="rId1"/>
        <a:stretch>
          <a:fillRect/>
        </a:stretch>
      </xdr:blipFill>
      <xdr:spPr>
        <a:xfrm>
          <a:off x="12125325" y="85725"/>
          <a:ext cx="5524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790575</xdr:colOff>
      <xdr:row>3</xdr:row>
      <xdr:rowOff>19050</xdr:rowOff>
    </xdr:from>
    <xdr:to>
      <xdr:col>27</xdr:col>
      <xdr:colOff>0</xdr:colOff>
      <xdr:row>4</xdr:row>
      <xdr:rowOff>104775</xdr:rowOff>
    </xdr:to>
    <xdr:sp fLocksText="0">
      <xdr:nvSpPr>
        <xdr:cNvPr id="1" name="Texto 3"/>
        <xdr:cNvSpPr txBox="1">
          <a:spLocks noChangeArrowheads="1"/>
        </xdr:cNvSpPr>
      </xdr:nvSpPr>
      <xdr:spPr>
        <a:xfrm>
          <a:off x="14573250" y="704850"/>
          <a:ext cx="3219450" cy="314325"/>
        </a:xfrm>
        <a:prstGeom prst="rect">
          <a:avLst/>
        </a:prstGeom>
        <a:solidFill>
          <a:srgbClr val="FFFFFF"/>
        </a:solid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295275</xdr:colOff>
      <xdr:row>0</xdr:row>
      <xdr:rowOff>123825</xdr:rowOff>
    </xdr:from>
    <xdr:to>
      <xdr:col>27</xdr:col>
      <xdr:colOff>800100</xdr:colOff>
      <xdr:row>6</xdr:row>
      <xdr:rowOff>38100</xdr:rowOff>
    </xdr:to>
    <xdr:sp>
      <xdr:nvSpPr>
        <xdr:cNvPr id="2" name="Texto 4"/>
        <xdr:cNvSpPr txBox="1">
          <a:spLocks noChangeArrowheads="1"/>
        </xdr:cNvSpPr>
      </xdr:nvSpPr>
      <xdr:spPr>
        <a:xfrm>
          <a:off x="14077950" y="123825"/>
          <a:ext cx="4514850" cy="1285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COMPETICION:     AUTONÓMICO LANCE 2012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MANGAS: 2º Y 6º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ESCENARIO: EDS ARLANZÓN - BURGOS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FECHAS:  16 Y 17 DE JUNIO DE 2012</a:t>
          </a:r>
        </a:p>
      </xdr:txBody>
    </xdr:sp>
    <xdr:clientData/>
  </xdr:twoCellAnchor>
  <xdr:twoCellAnchor>
    <xdr:from>
      <xdr:col>21</xdr:col>
      <xdr:colOff>800100</xdr:colOff>
      <xdr:row>6</xdr:row>
      <xdr:rowOff>0</xdr:rowOff>
    </xdr:from>
    <xdr:to>
      <xdr:col>27</xdr:col>
      <xdr:colOff>333375</xdr:colOff>
      <xdr:row>7</xdr:row>
      <xdr:rowOff>19050</xdr:rowOff>
    </xdr:to>
    <xdr:sp>
      <xdr:nvSpPr>
        <xdr:cNvPr id="3" name="Texto 6"/>
        <xdr:cNvSpPr txBox="1">
          <a:spLocks noChangeArrowheads="1"/>
        </xdr:cNvSpPr>
      </xdr:nvSpPr>
      <xdr:spPr>
        <a:xfrm>
          <a:off x="14582775" y="1371600"/>
          <a:ext cx="3543300" cy="24765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r>
        </a:p>
      </xdr:txBody>
    </xdr:sp>
    <xdr:clientData/>
  </xdr:twoCellAnchor>
  <xdr:twoCellAnchor>
    <xdr:from>
      <xdr:col>20</xdr:col>
      <xdr:colOff>962025</xdr:colOff>
      <xdr:row>1</xdr:row>
      <xdr:rowOff>47625</xdr:rowOff>
    </xdr:from>
    <xdr:to>
      <xdr:col>20</xdr:col>
      <xdr:colOff>1704975</xdr:colOff>
      <xdr:row>5</xdr:row>
      <xdr:rowOff>219075</xdr:rowOff>
    </xdr:to>
    <xdr:pic>
      <xdr:nvPicPr>
        <xdr:cNvPr id="4" name="Picture 11"/>
        <xdr:cNvPicPr preferRelativeResize="1">
          <a:picLocks noChangeAspect="1"/>
        </xdr:cNvPicPr>
      </xdr:nvPicPr>
      <xdr:blipFill>
        <a:blip r:embed="rId1"/>
        <a:stretch>
          <a:fillRect/>
        </a:stretch>
      </xdr:blipFill>
      <xdr:spPr>
        <a:xfrm>
          <a:off x="11953875" y="276225"/>
          <a:ext cx="742950" cy="1085850"/>
        </a:xfrm>
        <a:prstGeom prst="rect">
          <a:avLst/>
        </a:prstGeom>
        <a:noFill/>
        <a:ln w="9525" cmpd="sng">
          <a:noFill/>
        </a:ln>
      </xdr:spPr>
    </xdr:pic>
    <xdr:clientData/>
  </xdr:twoCellAnchor>
  <xdr:oneCellAnchor>
    <xdr:from>
      <xdr:col>14</xdr:col>
      <xdr:colOff>361950</xdr:colOff>
      <xdr:row>0</xdr:row>
      <xdr:rowOff>85725</xdr:rowOff>
    </xdr:from>
    <xdr:ext cx="3028950" cy="266700"/>
    <xdr:sp fLocksText="0">
      <xdr:nvSpPr>
        <xdr:cNvPr id="5" name="5 CuadroTexto"/>
        <xdr:cNvSpPr txBox="1">
          <a:spLocks noChangeArrowheads="1"/>
        </xdr:cNvSpPr>
      </xdr:nvSpPr>
      <xdr:spPr>
        <a:xfrm>
          <a:off x="8067675" y="85725"/>
          <a:ext cx="30289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790575</xdr:colOff>
      <xdr:row>3</xdr:row>
      <xdr:rowOff>57150</xdr:rowOff>
    </xdr:from>
    <xdr:to>
      <xdr:col>27</xdr:col>
      <xdr:colOff>0</xdr:colOff>
      <xdr:row>4</xdr:row>
      <xdr:rowOff>95250</xdr:rowOff>
    </xdr:to>
    <xdr:sp>
      <xdr:nvSpPr>
        <xdr:cNvPr id="1" name="Texto 3"/>
        <xdr:cNvSpPr txBox="1">
          <a:spLocks noChangeArrowheads="1"/>
        </xdr:cNvSpPr>
      </xdr:nvSpPr>
      <xdr:spPr>
        <a:xfrm>
          <a:off x="14544675" y="542925"/>
          <a:ext cx="3190875" cy="171450"/>
        </a:xfrm>
        <a:prstGeom prst="rect">
          <a:avLst/>
        </a:prstGeom>
        <a:solidFill>
          <a:srgbClr val="FFFFFF"/>
        </a:solidFill>
        <a:ln w="1" cmpd="sng">
          <a:noFill/>
        </a:ln>
      </xdr:spPr>
      <xdr:txBody>
        <a:bodyPr vertOverflow="clip" wrap="square" lIns="27432" tIns="22860" rIns="0" bIns="0"/>
        <a:p>
          <a:pPr algn="l">
            <a:defRPr/>
          </a:pPr>
          <a:r>
            <a:rPr lang="en-US" cap="none" sz="1000" b="1" i="0" u="sng" baseline="0">
              <a:solidFill>
                <a:srgbClr val="000000"/>
              </a:solidFill>
              <a:latin typeface="Times New Roman"/>
              <a:ea typeface="Times New Roman"/>
              <a:cs typeface="Times New Roman"/>
            </a:rPr>
            <a:t>COMPETICIÓN</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21</xdr:col>
      <xdr:colOff>809625</xdr:colOff>
      <xdr:row>4</xdr:row>
      <xdr:rowOff>123825</xdr:rowOff>
    </xdr:from>
    <xdr:to>
      <xdr:col>23</xdr:col>
      <xdr:colOff>295275</xdr:colOff>
      <xdr:row>5</xdr:row>
      <xdr:rowOff>104775</xdr:rowOff>
    </xdr:to>
    <xdr:sp>
      <xdr:nvSpPr>
        <xdr:cNvPr id="2" name="Texto 4"/>
        <xdr:cNvSpPr txBox="1">
          <a:spLocks noChangeArrowheads="1"/>
        </xdr:cNvSpPr>
      </xdr:nvSpPr>
      <xdr:spPr>
        <a:xfrm>
          <a:off x="14563725" y="742950"/>
          <a:ext cx="1533525" cy="219075"/>
        </a:xfrm>
        <a:prstGeom prst="rect">
          <a:avLst/>
        </a:prstGeom>
        <a:solidFill>
          <a:srgbClr val="FFFFFF"/>
        </a:solidFill>
        <a:ln w="1" cmpd="sng">
          <a:noFill/>
        </a:ln>
      </xdr:spPr>
      <xdr:txBody>
        <a:bodyPr vertOverflow="clip" wrap="square" lIns="27432" tIns="22860" rIns="0" bIns="0"/>
        <a:p>
          <a:pPr algn="l">
            <a:defRPr/>
          </a:pPr>
          <a:r>
            <a:rPr lang="en-US" cap="none" sz="1000" b="1" i="0" u="sng" baseline="0">
              <a:solidFill>
                <a:srgbClr val="000000"/>
              </a:solidFill>
              <a:latin typeface="Times New Roman"/>
              <a:ea typeface="Times New Roman"/>
              <a:cs typeface="Times New Roman"/>
            </a:rPr>
            <a:t>MANGA </a:t>
          </a:r>
          <a:r>
            <a:rPr lang="en-US" cap="none" sz="1200" b="0" i="0" u="sng"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3ª</a:t>
          </a:r>
        </a:p>
      </xdr:txBody>
    </xdr:sp>
    <xdr:clientData/>
  </xdr:twoCellAnchor>
  <xdr:twoCellAnchor>
    <xdr:from>
      <xdr:col>21</xdr:col>
      <xdr:colOff>285750</xdr:colOff>
      <xdr:row>0</xdr:row>
      <xdr:rowOff>9525</xdr:rowOff>
    </xdr:from>
    <xdr:to>
      <xdr:col>27</xdr:col>
      <xdr:colOff>495300</xdr:colOff>
      <xdr:row>6</xdr:row>
      <xdr:rowOff>171450</xdr:rowOff>
    </xdr:to>
    <xdr:sp>
      <xdr:nvSpPr>
        <xdr:cNvPr id="3" name="Texto 6"/>
        <xdr:cNvSpPr txBox="1">
          <a:spLocks noChangeArrowheads="1"/>
        </xdr:cNvSpPr>
      </xdr:nvSpPr>
      <xdr:spPr>
        <a:xfrm>
          <a:off x="14039850" y="9525"/>
          <a:ext cx="4191000" cy="118110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COMPETICIÓN:  AUTONÓMICO LANCE 2012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MANGAS 3º Y 7º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ESCENARIO:  EDS. ARLANZÓN - BURGOS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FECHAS:  16 Y 17 DE JUNIO DE 2012</a:t>
          </a:r>
        </a:p>
      </xdr:txBody>
    </xdr:sp>
    <xdr:clientData/>
  </xdr:twoCellAnchor>
  <xdr:twoCellAnchor>
    <xdr:from>
      <xdr:col>20</xdr:col>
      <xdr:colOff>1009650</xdr:colOff>
      <xdr:row>0</xdr:row>
      <xdr:rowOff>152400</xdr:rowOff>
    </xdr:from>
    <xdr:to>
      <xdr:col>20</xdr:col>
      <xdr:colOff>1457325</xdr:colOff>
      <xdr:row>5</xdr:row>
      <xdr:rowOff>9525</xdr:rowOff>
    </xdr:to>
    <xdr:pic>
      <xdr:nvPicPr>
        <xdr:cNvPr id="4" name="Picture 11"/>
        <xdr:cNvPicPr preferRelativeResize="1">
          <a:picLocks noChangeAspect="1"/>
        </xdr:cNvPicPr>
      </xdr:nvPicPr>
      <xdr:blipFill>
        <a:blip r:embed="rId1"/>
        <a:stretch>
          <a:fillRect/>
        </a:stretch>
      </xdr:blipFill>
      <xdr:spPr>
        <a:xfrm>
          <a:off x="12058650" y="152400"/>
          <a:ext cx="4476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733425</xdr:colOff>
      <xdr:row>1</xdr:row>
      <xdr:rowOff>47625</xdr:rowOff>
    </xdr:from>
    <xdr:to>
      <xdr:col>26</xdr:col>
      <xdr:colOff>276225</xdr:colOff>
      <xdr:row>2</xdr:row>
      <xdr:rowOff>114300</xdr:rowOff>
    </xdr:to>
    <xdr:sp fLocksText="0">
      <xdr:nvSpPr>
        <xdr:cNvPr id="1" name="Texto 3"/>
        <xdr:cNvSpPr txBox="1">
          <a:spLocks noChangeArrowheads="1"/>
        </xdr:cNvSpPr>
      </xdr:nvSpPr>
      <xdr:spPr>
        <a:xfrm>
          <a:off x="14382750" y="209550"/>
          <a:ext cx="3048000" cy="228600"/>
        </a:xfrm>
        <a:prstGeom prst="rect">
          <a:avLst/>
        </a:prstGeom>
        <a:solidFill>
          <a:srgbClr val="FFFFFF"/>
        </a:solid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876300</xdr:colOff>
      <xdr:row>3</xdr:row>
      <xdr:rowOff>0</xdr:rowOff>
    </xdr:from>
    <xdr:to>
      <xdr:col>22</xdr:col>
      <xdr:colOff>533400</xdr:colOff>
      <xdr:row>4</xdr:row>
      <xdr:rowOff>38100</xdr:rowOff>
    </xdr:to>
    <xdr:sp>
      <xdr:nvSpPr>
        <xdr:cNvPr id="2" name="Texto 4"/>
        <xdr:cNvSpPr txBox="1">
          <a:spLocks noChangeArrowheads="1"/>
        </xdr:cNvSpPr>
      </xdr:nvSpPr>
      <xdr:spPr>
        <a:xfrm>
          <a:off x="14525625" y="485775"/>
          <a:ext cx="1162050" cy="171450"/>
        </a:xfrm>
        <a:prstGeom prst="rect">
          <a:avLst/>
        </a:prstGeom>
        <a:solidFill>
          <a:srgbClr val="FFFFFF"/>
        </a:solidFill>
        <a:ln w="1" cmpd="sng">
          <a:noFill/>
        </a:ln>
      </xdr:spPr>
      <xdr:txBody>
        <a:bodyPr vertOverflow="clip" wrap="square" lIns="27432" tIns="22860" rIns="0" bIns="0"/>
        <a:p>
          <a:pPr algn="l">
            <a:defRPr/>
          </a:pPr>
          <a:r>
            <a:rPr lang="en-US" cap="none" sz="1000" b="1" i="0" u="sng" baseline="0">
              <a:solidFill>
                <a:srgbClr val="000000"/>
              </a:solidFill>
              <a:latin typeface="Times New Roman"/>
              <a:ea typeface="Times New Roman"/>
              <a:cs typeface="Times New Roman"/>
            </a:rPr>
            <a:t>,</a:t>
          </a:r>
        </a:p>
      </xdr:txBody>
    </xdr:sp>
    <xdr:clientData/>
  </xdr:twoCellAnchor>
  <xdr:twoCellAnchor>
    <xdr:from>
      <xdr:col>21</xdr:col>
      <xdr:colOff>323850</xdr:colOff>
      <xdr:row>0</xdr:row>
      <xdr:rowOff>38100</xdr:rowOff>
    </xdr:from>
    <xdr:to>
      <xdr:col>27</xdr:col>
      <xdr:colOff>361950</xdr:colOff>
      <xdr:row>6</xdr:row>
      <xdr:rowOff>200025</xdr:rowOff>
    </xdr:to>
    <xdr:sp>
      <xdr:nvSpPr>
        <xdr:cNvPr id="3" name="Texto 6"/>
        <xdr:cNvSpPr txBox="1">
          <a:spLocks noChangeArrowheads="1"/>
        </xdr:cNvSpPr>
      </xdr:nvSpPr>
      <xdr:spPr>
        <a:xfrm>
          <a:off x="13973175" y="38100"/>
          <a:ext cx="4048125" cy="118110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COMPETICION:     AUTONÓMICO LANCE 2012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MANGAS 4º Y 8º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ESCENARIO: EDS. ARLANZÓN - BURGOS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FECHAS:  16 Y 17 DE JUNIO DE 2012</a:t>
          </a:r>
        </a:p>
      </xdr:txBody>
    </xdr:sp>
    <xdr:clientData/>
  </xdr:twoCellAnchor>
  <xdr:twoCellAnchor>
    <xdr:from>
      <xdr:col>20</xdr:col>
      <xdr:colOff>962025</xdr:colOff>
      <xdr:row>0</xdr:row>
      <xdr:rowOff>57150</xdr:rowOff>
    </xdr:from>
    <xdr:to>
      <xdr:col>20</xdr:col>
      <xdr:colOff>1457325</xdr:colOff>
      <xdr:row>5</xdr:row>
      <xdr:rowOff>9525</xdr:rowOff>
    </xdr:to>
    <xdr:pic>
      <xdr:nvPicPr>
        <xdr:cNvPr id="4" name="Picture 11"/>
        <xdr:cNvPicPr preferRelativeResize="1">
          <a:picLocks noChangeAspect="1"/>
        </xdr:cNvPicPr>
      </xdr:nvPicPr>
      <xdr:blipFill>
        <a:blip r:embed="rId1"/>
        <a:stretch>
          <a:fillRect/>
        </a:stretch>
      </xdr:blipFill>
      <xdr:spPr>
        <a:xfrm>
          <a:off x="12011025" y="57150"/>
          <a:ext cx="49530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19050</xdr:rowOff>
    </xdr:from>
    <xdr:to>
      <xdr:col>5</xdr:col>
      <xdr:colOff>0</xdr:colOff>
      <xdr:row>10</xdr:row>
      <xdr:rowOff>381000</xdr:rowOff>
    </xdr:to>
    <xdr:sp>
      <xdr:nvSpPr>
        <xdr:cNvPr id="1" name="Texto 29"/>
        <xdr:cNvSpPr txBox="1">
          <a:spLocks noChangeArrowheads="1"/>
        </xdr:cNvSpPr>
      </xdr:nvSpPr>
      <xdr:spPr>
        <a:xfrm>
          <a:off x="6238875" y="1866900"/>
          <a:ext cx="0" cy="361950"/>
        </a:xfrm>
        <a:prstGeom prst="rect">
          <a:avLst/>
        </a:prstGeom>
        <a:solidFill>
          <a:srgbClr val="FFFFFF"/>
        </a:solidFill>
        <a:ln w="1" cmpd="sng">
          <a:noFill/>
        </a:ln>
      </xdr:spPr>
      <xdr:txBody>
        <a:bodyPr vertOverflow="clip" wrap="square" lIns="27432" tIns="22860" rIns="27432" bIns="22860" anchor="ctr" vert="vert270"/>
        <a:p>
          <a:pPr algn="ctr">
            <a:defRPr/>
          </a:pPr>
          <a:r>
            <a:rPr lang="en-US" cap="none" sz="1000" b="1" i="0" u="sng" baseline="0">
              <a:solidFill>
                <a:srgbClr val="000000"/>
              </a:solidFill>
              <a:latin typeface="Times New Roman"/>
              <a:ea typeface="Times New Roman"/>
              <a:cs typeface="Times New Roman"/>
            </a:rPr>
            <a:t>Puesto
</a:t>
          </a:r>
          <a:r>
            <a:rPr lang="en-US" cap="none" sz="1000" b="1" i="0" u="sng" baseline="0">
              <a:solidFill>
                <a:srgbClr val="000000"/>
              </a:solidFill>
              <a:latin typeface="Times New Roman"/>
              <a:ea typeface="Times New Roman"/>
              <a:cs typeface="Times New Roman"/>
            </a:rPr>
            <a:t>4ª Manga</a:t>
          </a:r>
        </a:p>
      </xdr:txBody>
    </xdr:sp>
    <xdr:clientData/>
  </xdr:twoCellAnchor>
  <xdr:twoCellAnchor>
    <xdr:from>
      <xdr:col>5</xdr:col>
      <xdr:colOff>0</xdr:colOff>
      <xdr:row>10</xdr:row>
      <xdr:rowOff>123825</xdr:rowOff>
    </xdr:from>
    <xdr:to>
      <xdr:col>5</xdr:col>
      <xdr:colOff>0</xdr:colOff>
      <xdr:row>10</xdr:row>
      <xdr:rowOff>381000</xdr:rowOff>
    </xdr:to>
    <xdr:sp>
      <xdr:nvSpPr>
        <xdr:cNvPr id="2" name="Texto 33"/>
        <xdr:cNvSpPr txBox="1">
          <a:spLocks noChangeArrowheads="1"/>
        </xdr:cNvSpPr>
      </xdr:nvSpPr>
      <xdr:spPr>
        <a:xfrm>
          <a:off x="6238875" y="1971675"/>
          <a:ext cx="0" cy="257175"/>
        </a:xfrm>
        <a:prstGeom prst="rect">
          <a:avLst/>
        </a:prstGeom>
        <a:solidFill>
          <a:srgbClr val="FFFFFF"/>
        </a:solidFill>
        <a:ln w="1" cmpd="sng">
          <a:noFill/>
        </a:ln>
      </xdr:spPr>
      <xdr:txBody>
        <a:bodyPr vertOverflow="clip" wrap="square" lIns="27432" tIns="22860" rIns="27432" bIns="0"/>
        <a:p>
          <a:pPr algn="ctr">
            <a:defRPr/>
          </a:pPr>
          <a:r>
            <a:rPr lang="en-US" cap="none" sz="1000" b="1" i="0" u="sng" baseline="0">
              <a:solidFill>
                <a:srgbClr val="000000"/>
              </a:solidFill>
              <a:latin typeface="Times New Roman"/>
              <a:ea typeface="Times New Roman"/>
              <a:cs typeface="Times New Roman"/>
            </a:rPr>
            <a:t>Pesca
</a:t>
          </a:r>
          <a:r>
            <a:rPr lang="en-US" cap="none" sz="1000" b="1" i="0" u="sng" baseline="0">
              <a:solidFill>
                <a:srgbClr val="000000"/>
              </a:solidFill>
              <a:latin typeface="Times New Roman"/>
              <a:ea typeface="Times New Roman"/>
              <a:cs typeface="Times New Roman"/>
            </a:rPr>
            <a:t>4ª Manga</a:t>
          </a:r>
        </a:p>
      </xdr:txBody>
    </xdr:sp>
    <xdr:clientData/>
  </xdr:twoCellAnchor>
  <xdr:twoCellAnchor>
    <xdr:from>
      <xdr:col>1</xdr:col>
      <xdr:colOff>514350</xdr:colOff>
      <xdr:row>0</xdr:row>
      <xdr:rowOff>0</xdr:rowOff>
    </xdr:from>
    <xdr:to>
      <xdr:col>7</xdr:col>
      <xdr:colOff>619125</xdr:colOff>
      <xdr:row>7</xdr:row>
      <xdr:rowOff>9525</xdr:rowOff>
    </xdr:to>
    <xdr:sp>
      <xdr:nvSpPr>
        <xdr:cNvPr id="3" name="Texto 3"/>
        <xdr:cNvSpPr txBox="1">
          <a:spLocks noChangeArrowheads="1"/>
        </xdr:cNvSpPr>
      </xdr:nvSpPr>
      <xdr:spPr>
        <a:xfrm>
          <a:off x="3390900" y="0"/>
          <a:ext cx="5038725" cy="12477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COMPETICION: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MANGA DE CLASIFICACION POR PUNTOS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ESCENARIO:  SANTA MARINA Y CARRIZO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FECHAS:   22 Y 23 DE MAYO DE 2010</a:t>
          </a:r>
        </a:p>
      </xdr:txBody>
    </xdr:sp>
    <xdr:clientData/>
  </xdr:twoCellAnchor>
  <xdr:twoCellAnchor>
    <xdr:from>
      <xdr:col>1</xdr:col>
      <xdr:colOff>1743075</xdr:colOff>
      <xdr:row>5</xdr:row>
      <xdr:rowOff>133350</xdr:rowOff>
    </xdr:from>
    <xdr:to>
      <xdr:col>7</xdr:col>
      <xdr:colOff>200025</xdr:colOff>
      <xdr:row>6</xdr:row>
      <xdr:rowOff>209550</xdr:rowOff>
    </xdr:to>
    <xdr:sp fLocksText="0">
      <xdr:nvSpPr>
        <xdr:cNvPr id="4" name="Texto 4"/>
        <xdr:cNvSpPr txBox="1">
          <a:spLocks noChangeArrowheads="1"/>
        </xdr:cNvSpPr>
      </xdr:nvSpPr>
      <xdr:spPr>
        <a:xfrm>
          <a:off x="4619625" y="990600"/>
          <a:ext cx="3390900" cy="238125"/>
        </a:xfrm>
        <a:prstGeom prst="rect">
          <a:avLst/>
        </a:prstGeom>
        <a:solidFill>
          <a:srgbClr val="FFFFFF"/>
        </a:solid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247650</xdr:colOff>
      <xdr:row>0</xdr:row>
      <xdr:rowOff>38100</xdr:rowOff>
    </xdr:from>
    <xdr:to>
      <xdr:col>7</xdr:col>
      <xdr:colOff>219075</xdr:colOff>
      <xdr:row>6</xdr:row>
      <xdr:rowOff>180975</xdr:rowOff>
    </xdr:to>
    <xdr:sp>
      <xdr:nvSpPr>
        <xdr:cNvPr id="5" name="Texto 6"/>
        <xdr:cNvSpPr txBox="1">
          <a:spLocks noChangeArrowheads="1"/>
        </xdr:cNvSpPr>
      </xdr:nvSpPr>
      <xdr:spPr>
        <a:xfrm>
          <a:off x="3124200" y="38100"/>
          <a:ext cx="4905375" cy="116205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COMPETICIÓN :  AUTONÓMICO LANCE 2012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MANGA DE CLASIFICACION POR PUNTOS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ESCENARIO: EDS. ARLANZÓN - BURGOS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FECHAS: 16 Y 17 DE JUNIO DE 2012</a:t>
          </a:r>
        </a:p>
      </xdr:txBody>
    </xdr:sp>
    <xdr:clientData/>
  </xdr:twoCellAnchor>
  <xdr:twoCellAnchor>
    <xdr:from>
      <xdr:col>0</xdr:col>
      <xdr:colOff>1057275</xdr:colOff>
      <xdr:row>0</xdr:row>
      <xdr:rowOff>152400</xdr:rowOff>
    </xdr:from>
    <xdr:to>
      <xdr:col>0</xdr:col>
      <xdr:colOff>1552575</xdr:colOff>
      <xdr:row>4</xdr:row>
      <xdr:rowOff>200025</xdr:rowOff>
    </xdr:to>
    <xdr:pic>
      <xdr:nvPicPr>
        <xdr:cNvPr id="6" name="Picture 14"/>
        <xdr:cNvPicPr preferRelativeResize="1">
          <a:picLocks noChangeAspect="1"/>
        </xdr:cNvPicPr>
      </xdr:nvPicPr>
      <xdr:blipFill>
        <a:blip r:embed="rId1"/>
        <a:stretch>
          <a:fillRect/>
        </a:stretch>
      </xdr:blipFill>
      <xdr:spPr>
        <a:xfrm>
          <a:off x="1057275" y="152400"/>
          <a:ext cx="4953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57150</xdr:rowOff>
    </xdr:from>
    <xdr:to>
      <xdr:col>16</xdr:col>
      <xdr:colOff>409575</xdr:colOff>
      <xdr:row>5</xdr:row>
      <xdr:rowOff>133350</xdr:rowOff>
    </xdr:to>
    <xdr:sp>
      <xdr:nvSpPr>
        <xdr:cNvPr id="1" name="Texto 3"/>
        <xdr:cNvSpPr txBox="1">
          <a:spLocks noChangeArrowheads="1"/>
        </xdr:cNvSpPr>
      </xdr:nvSpPr>
      <xdr:spPr>
        <a:xfrm>
          <a:off x="6438900" y="57150"/>
          <a:ext cx="7181850" cy="102870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COMPETICION
</a:t>
          </a:r>
          <a:r>
            <a:rPr lang="en-US" cap="none" sz="10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CLASIFICACION FINAL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4</xdr:col>
      <xdr:colOff>600075</xdr:colOff>
      <xdr:row>0</xdr:row>
      <xdr:rowOff>28575</xdr:rowOff>
    </xdr:from>
    <xdr:to>
      <xdr:col>16</xdr:col>
      <xdr:colOff>180975</xdr:colOff>
      <xdr:row>5</xdr:row>
      <xdr:rowOff>95250</xdr:rowOff>
    </xdr:to>
    <xdr:sp>
      <xdr:nvSpPr>
        <xdr:cNvPr id="2" name="Texto 4"/>
        <xdr:cNvSpPr txBox="1">
          <a:spLocks noChangeArrowheads="1"/>
        </xdr:cNvSpPr>
      </xdr:nvSpPr>
      <xdr:spPr>
        <a:xfrm>
          <a:off x="6143625" y="28575"/>
          <a:ext cx="7248525" cy="10191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COMPETICION:   AUTONÓMICO LANCE 2012
</a:t>
          </a:r>
          <a:r>
            <a:rPr lang="en-US" cap="none" sz="10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CLASIFICACION FINAL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ESCENARIO  EDS. ARLANZÓN - BURGOS          FECHAS: 16 Y 17 DE JUNIO DE 2012</a:t>
          </a:r>
        </a:p>
      </xdr:txBody>
    </xdr:sp>
    <xdr:clientData/>
  </xdr:twoCellAnchor>
  <xdr:twoCellAnchor>
    <xdr:from>
      <xdr:col>4</xdr:col>
      <xdr:colOff>200025</xdr:colOff>
      <xdr:row>4</xdr:row>
      <xdr:rowOff>57150</xdr:rowOff>
    </xdr:from>
    <xdr:to>
      <xdr:col>4</xdr:col>
      <xdr:colOff>342900</xdr:colOff>
      <xdr:row>5</xdr:row>
      <xdr:rowOff>104775</xdr:rowOff>
    </xdr:to>
    <xdr:sp fLocksText="0">
      <xdr:nvSpPr>
        <xdr:cNvPr id="3" name="Texto 6"/>
        <xdr:cNvSpPr txBox="1">
          <a:spLocks noChangeArrowheads="1"/>
        </xdr:cNvSpPr>
      </xdr:nvSpPr>
      <xdr:spPr>
        <a:xfrm>
          <a:off x="5743575" y="771525"/>
          <a:ext cx="142875" cy="285750"/>
        </a:xfrm>
        <a:prstGeom prst="rect">
          <a:avLst/>
        </a:prstGeom>
        <a:solidFill>
          <a:srgbClr val="FFFFFF"/>
        </a:solid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571500</xdr:colOff>
      <xdr:row>1</xdr:row>
      <xdr:rowOff>0</xdr:rowOff>
    </xdr:from>
    <xdr:to>
      <xdr:col>0</xdr:col>
      <xdr:colOff>1257300</xdr:colOff>
      <xdr:row>6</xdr:row>
      <xdr:rowOff>9525</xdr:rowOff>
    </xdr:to>
    <xdr:pic>
      <xdr:nvPicPr>
        <xdr:cNvPr id="4" name="Picture 11"/>
        <xdr:cNvPicPr preferRelativeResize="1">
          <a:picLocks noChangeAspect="1"/>
        </xdr:cNvPicPr>
      </xdr:nvPicPr>
      <xdr:blipFill>
        <a:blip r:embed="rId1"/>
        <a:stretch>
          <a:fillRect/>
        </a:stretch>
      </xdr:blipFill>
      <xdr:spPr>
        <a:xfrm>
          <a:off x="571500" y="76200"/>
          <a:ext cx="685800" cy="1047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55</xdr:row>
      <xdr:rowOff>123825</xdr:rowOff>
    </xdr:from>
    <xdr:to>
      <xdr:col>7</xdr:col>
      <xdr:colOff>295275</xdr:colOff>
      <xdr:row>57</xdr:row>
      <xdr:rowOff>9525</xdr:rowOff>
    </xdr:to>
    <xdr:sp>
      <xdr:nvSpPr>
        <xdr:cNvPr id="1" name="Text Box 4"/>
        <xdr:cNvSpPr txBox="1">
          <a:spLocks noChangeArrowheads="1"/>
        </xdr:cNvSpPr>
      </xdr:nvSpPr>
      <xdr:spPr>
        <a:xfrm>
          <a:off x="180975" y="13001625"/>
          <a:ext cx="7639050"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Presidente: Enrique Domíngueez G.                 Secretaria: Angel M. García .                Juez: José Antonio Arana                                                                   Juez: Miguel-Angel</a:t>
          </a:r>
        </a:p>
      </xdr:txBody>
    </xdr:sp>
    <xdr:clientData/>
  </xdr:twoCellAnchor>
  <xdr:twoCellAnchor>
    <xdr:from>
      <xdr:col>1</xdr:col>
      <xdr:colOff>9525</xdr:colOff>
      <xdr:row>6</xdr:row>
      <xdr:rowOff>133350</xdr:rowOff>
    </xdr:from>
    <xdr:to>
      <xdr:col>7</xdr:col>
      <xdr:colOff>561975</xdr:colOff>
      <xdr:row>11</xdr:row>
      <xdr:rowOff>38100</xdr:rowOff>
    </xdr:to>
    <xdr:sp>
      <xdr:nvSpPr>
        <xdr:cNvPr id="2" name="Text Box 10"/>
        <xdr:cNvSpPr txBox="1">
          <a:spLocks noChangeArrowheads="1"/>
        </xdr:cNvSpPr>
      </xdr:nvSpPr>
      <xdr:spPr>
        <a:xfrm>
          <a:off x="9525" y="1990725"/>
          <a:ext cx="8077200" cy="7905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En CASTRILLO DEL VAL   (Burgos)   siendo las veintiuna  horas y quince minutos del día diecisiete de Junio de dos mil doce se reunieron los abajo firmantes, todos ellos componentes del jurado calificador del CAMPEONATO AUTONÓMICO DE SALMÓNIDOS LANCE 2012 celebrado en los E. D. S  Arlanzón (Burgos) y de acuerdo con las normas contenidas en el reglamento de competición, se procedió a la puntuación y posterior clasificación de los participantes, dando el siguiente resultado:</a:t>
          </a:r>
        </a:p>
      </xdr:txBody>
    </xdr:sp>
    <xdr:clientData/>
  </xdr:twoCellAnchor>
  <xdr:twoCellAnchor>
    <xdr:from>
      <xdr:col>1</xdr:col>
      <xdr:colOff>0</xdr:colOff>
      <xdr:row>50</xdr:row>
      <xdr:rowOff>95250</xdr:rowOff>
    </xdr:from>
    <xdr:to>
      <xdr:col>7</xdr:col>
      <xdr:colOff>533400</xdr:colOff>
      <xdr:row>53</xdr:row>
      <xdr:rowOff>114300</xdr:rowOff>
    </xdr:to>
    <xdr:sp>
      <xdr:nvSpPr>
        <xdr:cNvPr id="3" name="Text Box 11"/>
        <xdr:cNvSpPr txBox="1">
          <a:spLocks noChangeArrowheads="1"/>
        </xdr:cNvSpPr>
      </xdr:nvSpPr>
      <xdr:spPr>
        <a:xfrm>
          <a:off x="0" y="12134850"/>
          <a:ext cx="8058150" cy="50482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Realizada la oportuna clasificación de los participantes y no habiendo más asuntos de que tratar, se levanta la sesión a las VEINTIUNA horas  y cincuenta minutos del día de su comienzo.</a:t>
          </a:r>
        </a:p>
      </xdr:txBody>
    </xdr:sp>
    <xdr:clientData/>
  </xdr:twoCellAnchor>
  <xdr:twoCellAnchor>
    <xdr:from>
      <xdr:col>2</xdr:col>
      <xdr:colOff>161925</xdr:colOff>
      <xdr:row>0</xdr:row>
      <xdr:rowOff>123825</xdr:rowOff>
    </xdr:from>
    <xdr:to>
      <xdr:col>3</xdr:col>
      <xdr:colOff>314325</xdr:colOff>
      <xdr:row>1</xdr:row>
      <xdr:rowOff>19050</xdr:rowOff>
    </xdr:to>
    <xdr:pic>
      <xdr:nvPicPr>
        <xdr:cNvPr id="4" name="Picture 12"/>
        <xdr:cNvPicPr preferRelativeResize="1">
          <a:picLocks noChangeAspect="1"/>
        </xdr:cNvPicPr>
      </xdr:nvPicPr>
      <xdr:blipFill>
        <a:blip r:embed="rId1"/>
        <a:stretch>
          <a:fillRect/>
        </a:stretch>
      </xdr:blipFill>
      <xdr:spPr>
        <a:xfrm>
          <a:off x="628650" y="123825"/>
          <a:ext cx="5524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3"/>
  <sheetViews>
    <sheetView zoomScalePageLayoutView="0" workbookViewId="0" topLeftCell="A16">
      <selection activeCell="E18" sqref="E18"/>
    </sheetView>
  </sheetViews>
  <sheetFormatPr defaultColWidth="12" defaultRowHeight="12.75"/>
  <cols>
    <col min="1" max="1" width="40.16015625" style="0" customWidth="1"/>
    <col min="2" max="2" width="17.66015625" style="0" customWidth="1"/>
  </cols>
  <sheetData>
    <row r="1" spans="1:2" ht="13.5" thickBot="1">
      <c r="A1" s="111" t="s">
        <v>81</v>
      </c>
      <c r="B1" s="111" t="s">
        <v>82</v>
      </c>
    </row>
    <row r="2" spans="1:2" ht="13.5" thickBot="1">
      <c r="A2" s="111" t="s">
        <v>88</v>
      </c>
      <c r="B2" s="143" t="s">
        <v>92</v>
      </c>
    </row>
    <row r="3" spans="1:2" ht="13.5" thickBot="1">
      <c r="A3" s="111" t="s">
        <v>89</v>
      </c>
      <c r="B3" s="144" t="s">
        <v>92</v>
      </c>
    </row>
    <row r="4" spans="1:2" ht="13.5" thickBot="1">
      <c r="A4" s="111" t="s">
        <v>90</v>
      </c>
      <c r="B4" s="144" t="s">
        <v>92</v>
      </c>
    </row>
    <row r="5" spans="1:2" ht="13.5" thickBot="1">
      <c r="A5" s="111" t="s">
        <v>91</v>
      </c>
      <c r="B5" s="144" t="s">
        <v>92</v>
      </c>
    </row>
    <row r="6" spans="1:2" ht="13.5" thickBot="1">
      <c r="A6" s="149" t="s">
        <v>127</v>
      </c>
      <c r="B6" s="144" t="s">
        <v>92</v>
      </c>
    </row>
    <row r="7" spans="1:2" ht="13.5" thickBot="1">
      <c r="A7" s="111" t="s">
        <v>93</v>
      </c>
      <c r="B7" s="144" t="s">
        <v>96</v>
      </c>
    </row>
    <row r="8" spans="1:2" ht="13.5" thickBot="1">
      <c r="A8" s="111" t="s">
        <v>94</v>
      </c>
      <c r="B8" s="144" t="s">
        <v>96</v>
      </c>
    </row>
    <row r="9" spans="1:2" ht="13.5" thickBot="1">
      <c r="A9" s="111" t="s">
        <v>95</v>
      </c>
      <c r="B9" s="144" t="s">
        <v>96</v>
      </c>
    </row>
    <row r="10" spans="1:2" ht="13.5" thickBot="1">
      <c r="A10" s="111" t="s">
        <v>97</v>
      </c>
      <c r="B10" s="144" t="s">
        <v>102</v>
      </c>
    </row>
    <row r="11" spans="1:2" ht="13.5" thickBot="1">
      <c r="A11" s="111" t="s">
        <v>98</v>
      </c>
      <c r="B11" s="144" t="s">
        <v>102</v>
      </c>
    </row>
    <row r="12" spans="1:2" ht="13.5" thickBot="1">
      <c r="A12" s="111" t="s">
        <v>99</v>
      </c>
      <c r="B12" s="144" t="s">
        <v>102</v>
      </c>
    </row>
    <row r="13" spans="1:2" ht="13.5" thickBot="1">
      <c r="A13" s="111" t="s">
        <v>126</v>
      </c>
      <c r="B13" s="144" t="s">
        <v>102</v>
      </c>
    </row>
    <row r="14" spans="1:2" ht="13.5" thickBot="1">
      <c r="A14" s="111" t="s">
        <v>100</v>
      </c>
      <c r="B14" s="144" t="s">
        <v>102</v>
      </c>
    </row>
    <row r="15" spans="1:2" ht="13.5" thickBot="1">
      <c r="A15" s="111" t="s">
        <v>101</v>
      </c>
      <c r="B15" s="144" t="s">
        <v>102</v>
      </c>
    </row>
    <row r="16" spans="1:2" ht="13.5" thickBot="1">
      <c r="A16" s="111" t="s">
        <v>103</v>
      </c>
      <c r="B16" s="144" t="s">
        <v>107</v>
      </c>
    </row>
    <row r="17" spans="1:2" ht="13.5" thickBot="1">
      <c r="A17" s="111" t="s">
        <v>104</v>
      </c>
      <c r="B17" s="144" t="s">
        <v>107</v>
      </c>
    </row>
    <row r="18" spans="1:2" ht="13.5" thickBot="1">
      <c r="A18" s="111" t="s">
        <v>105</v>
      </c>
      <c r="B18" s="144" t="s">
        <v>107</v>
      </c>
    </row>
    <row r="19" spans="1:2" ht="13.5" thickBot="1">
      <c r="A19" s="111" t="s">
        <v>106</v>
      </c>
      <c r="B19" s="144" t="s">
        <v>107</v>
      </c>
    </row>
    <row r="20" spans="1:2" ht="13.5" thickBot="1">
      <c r="A20" s="111" t="s">
        <v>108</v>
      </c>
      <c r="B20" s="144" t="s">
        <v>112</v>
      </c>
    </row>
    <row r="21" spans="1:2" ht="13.5" thickBot="1">
      <c r="A21" s="111" t="s">
        <v>109</v>
      </c>
      <c r="B21" s="144" t="s">
        <v>112</v>
      </c>
    </row>
    <row r="22" spans="1:2" ht="13.5" thickBot="1">
      <c r="A22" s="111" t="s">
        <v>110</v>
      </c>
      <c r="B22" s="144" t="s">
        <v>112</v>
      </c>
    </row>
    <row r="23" spans="1:2" ht="13.5" thickBot="1">
      <c r="A23" s="111" t="s">
        <v>111</v>
      </c>
      <c r="B23" s="144" t="s">
        <v>112</v>
      </c>
    </row>
    <row r="24" spans="1:2" ht="13.5" thickBot="1">
      <c r="A24" s="111" t="s">
        <v>113</v>
      </c>
      <c r="B24" s="144" t="s">
        <v>116</v>
      </c>
    </row>
    <row r="25" spans="1:2" ht="13.5" thickBot="1">
      <c r="A25" s="111" t="s">
        <v>114</v>
      </c>
      <c r="B25" s="144" t="s">
        <v>116</v>
      </c>
    </row>
    <row r="26" spans="1:5" ht="15.75" thickBot="1">
      <c r="A26" s="111" t="s">
        <v>115</v>
      </c>
      <c r="B26" s="144" t="s">
        <v>116</v>
      </c>
      <c r="E26" s="114"/>
    </row>
    <row r="27" spans="1:2" ht="13.5" thickBot="1">
      <c r="A27" s="111" t="s">
        <v>117</v>
      </c>
      <c r="B27" s="144" t="s">
        <v>120</v>
      </c>
    </row>
    <row r="28" spans="1:2" ht="13.5" thickBot="1">
      <c r="A28" s="111" t="s">
        <v>118</v>
      </c>
      <c r="B28" s="144" t="s">
        <v>120</v>
      </c>
    </row>
    <row r="29" spans="1:2" ht="13.5" thickBot="1">
      <c r="A29" s="111" t="s">
        <v>119</v>
      </c>
      <c r="B29" s="144" t="s">
        <v>120</v>
      </c>
    </row>
    <row r="30" spans="1:2" ht="13.5" thickBot="1">
      <c r="A30" s="111" t="s">
        <v>121</v>
      </c>
      <c r="B30" s="144" t="s">
        <v>125</v>
      </c>
    </row>
    <row r="31" spans="1:2" ht="13.5" thickBot="1">
      <c r="A31" s="111" t="s">
        <v>122</v>
      </c>
      <c r="B31" s="144" t="s">
        <v>125</v>
      </c>
    </row>
    <row r="32" spans="1:2" ht="13.5" thickBot="1">
      <c r="A32" s="111" t="s">
        <v>123</v>
      </c>
      <c r="B32" s="144" t="s">
        <v>125</v>
      </c>
    </row>
    <row r="33" spans="1:2" ht="13.5" thickBot="1">
      <c r="A33" s="111" t="s">
        <v>124</v>
      </c>
      <c r="B33" s="144" t="s">
        <v>125</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2:H55"/>
  <sheetViews>
    <sheetView tabSelected="1" view="pageBreakPreview" zoomScale="70" zoomScaleSheetLayoutView="70" zoomScalePageLayoutView="0" workbookViewId="0" topLeftCell="B4">
      <selection activeCell="D14" sqref="D14:F45"/>
    </sheetView>
  </sheetViews>
  <sheetFormatPr defaultColWidth="13.33203125" defaultRowHeight="12.75"/>
  <cols>
    <col min="1" max="1" width="1.5" style="16" hidden="1" customWidth="1"/>
    <col min="2" max="2" width="8.16015625" style="17" customWidth="1"/>
    <col min="3" max="3" width="7" style="20" customWidth="1"/>
    <col min="4" max="4" width="9.66015625" style="19" customWidth="1"/>
    <col min="5" max="5" width="57.66015625" style="16" customWidth="1"/>
    <col min="6" max="6" width="34.83203125" style="16" customWidth="1"/>
    <col min="7" max="7" width="14.33203125" style="16" customWidth="1"/>
    <col min="8" max="8" width="11.16015625" style="19" customWidth="1"/>
    <col min="9" max="16384" width="13.33203125" style="16" customWidth="1"/>
  </cols>
  <sheetData>
    <row r="1" ht="78.75" customHeight="1"/>
    <row r="2" ht="13.5" customHeight="1">
      <c r="B2" s="24"/>
    </row>
    <row r="3" spans="2:4" ht="12.75">
      <c r="B3" s="23" t="s">
        <v>56</v>
      </c>
      <c r="D3" s="23" t="s">
        <v>45</v>
      </c>
    </row>
    <row r="4" ht="12.75">
      <c r="C4" s="23" t="s">
        <v>57</v>
      </c>
    </row>
    <row r="6" spans="1:8" s="22" customFormat="1" ht="15.75">
      <c r="A6" s="153" t="s">
        <v>83</v>
      </c>
      <c r="B6" s="153"/>
      <c r="C6" s="153"/>
      <c r="D6" s="153"/>
      <c r="E6" s="153"/>
      <c r="F6" s="153"/>
      <c r="G6" s="153"/>
      <c r="H6" s="153"/>
    </row>
    <row r="11" ht="18.75" customHeight="1">
      <c r="A11" s="18" t="s">
        <v>54</v>
      </c>
    </row>
    <row r="12" ht="18" customHeight="1">
      <c r="A12" s="18"/>
    </row>
    <row r="13" spans="2:8" ht="18.75">
      <c r="B13" s="154" t="s">
        <v>27</v>
      </c>
      <c r="C13" s="154"/>
      <c r="D13" s="154"/>
      <c r="E13" s="154"/>
      <c r="F13" s="154"/>
      <c r="G13" s="154"/>
      <c r="H13" s="154"/>
    </row>
    <row r="14" spans="4:6" ht="19.5" customHeight="1">
      <c r="D14" s="66" t="s">
        <v>28</v>
      </c>
      <c r="E14" s="63" t="str">
        <f>'clasificación FINAL '!A9</f>
        <v>JOSÉ-MIGUEL JUAN MARTÍNEZ</v>
      </c>
      <c r="F14" s="63" t="str">
        <f>'clasificación FINAL '!B9</f>
        <v>ZAMORA</v>
      </c>
    </row>
    <row r="15" spans="4:6" ht="19.5" customHeight="1">
      <c r="D15" s="66" t="s">
        <v>29</v>
      </c>
      <c r="E15" s="63" t="str">
        <f>'clasificación FINAL '!A10</f>
        <v>CÉSAR A. ANTÓN CRESPO</v>
      </c>
      <c r="F15" s="63" t="str">
        <f>'clasificación FINAL '!B10</f>
        <v>VALLADOLID</v>
      </c>
    </row>
    <row r="16" spans="4:6" ht="19.5" customHeight="1">
      <c r="D16" s="66" t="s">
        <v>30</v>
      </c>
      <c r="E16" s="63" t="str">
        <f>'clasificación FINAL '!A11</f>
        <v>MIGUEL-ANGEL GARCÍA LÓPEZ</v>
      </c>
      <c r="F16" s="63" t="str">
        <f>'clasificación FINAL '!B11</f>
        <v>SALAMANCA</v>
      </c>
    </row>
    <row r="17" spans="4:6" ht="19.5" customHeight="1">
      <c r="D17" s="66" t="s">
        <v>31</v>
      </c>
      <c r="E17" s="63" t="str">
        <f>'clasificación FINAL '!A12</f>
        <v>JAIME HERRERO CACHO</v>
      </c>
      <c r="F17" s="63" t="str">
        <f>'clasificación FINAL '!B12</f>
        <v>LEÓN</v>
      </c>
    </row>
    <row r="18" spans="4:6" ht="19.5" customHeight="1">
      <c r="D18" s="66" t="s">
        <v>32</v>
      </c>
      <c r="E18" s="63" t="str">
        <f>'clasificación FINAL '!A13</f>
        <v>SANTIAGO GARCÍA PERNÍA</v>
      </c>
      <c r="F18" s="63" t="str">
        <f>'clasificación FINAL '!B13</f>
        <v>ZAMORA</v>
      </c>
    </row>
    <row r="19" spans="4:6" ht="19.5" customHeight="1">
      <c r="D19" s="66" t="s">
        <v>33</v>
      </c>
      <c r="E19" s="63" t="str">
        <f>'clasificación FINAL '!A14</f>
        <v>ROBERTO GONZÁLEZ PEÑA</v>
      </c>
      <c r="F19" s="63" t="str">
        <f>'clasificación FINAL '!B14</f>
        <v>BURGOS</v>
      </c>
    </row>
    <row r="20" spans="4:6" ht="19.5" customHeight="1">
      <c r="D20" s="66" t="s">
        <v>34</v>
      </c>
      <c r="E20" s="63" t="str">
        <f>'clasificación FINAL '!A15</f>
        <v>SERGIO BARROSO JIMÉNEZ</v>
      </c>
      <c r="F20" s="63" t="str">
        <f>'clasificación FINAL '!B15</f>
        <v>AVILA</v>
      </c>
    </row>
    <row r="21" spans="4:6" ht="19.5" customHeight="1">
      <c r="D21" s="66" t="s">
        <v>35</v>
      </c>
      <c r="E21" s="63" t="str">
        <f>'clasificación FINAL '!A16</f>
        <v>RAÚL-IBO SALAZAR GARCÍA</v>
      </c>
      <c r="F21" s="63" t="str">
        <f>'clasificación FINAL '!B16</f>
        <v>PALENCIA</v>
      </c>
    </row>
    <row r="22" spans="4:6" ht="19.5" customHeight="1">
      <c r="D22" s="66" t="s">
        <v>36</v>
      </c>
      <c r="E22" s="63" t="str">
        <f>'clasificación FINAL '!A17</f>
        <v>JUAN MANUEL CARBALLEDA CUEVAS</v>
      </c>
      <c r="F22" s="63" t="str">
        <f>'clasificación FINAL '!B17</f>
        <v>BURGOS</v>
      </c>
    </row>
    <row r="23" spans="4:6" ht="19.5" customHeight="1">
      <c r="D23" s="66" t="s">
        <v>37</v>
      </c>
      <c r="E23" s="63" t="str">
        <f>'clasificación FINAL '!A18</f>
        <v>JOSÉ BUENO GARCÍA</v>
      </c>
      <c r="F23" s="63" t="str">
        <f>'clasificación FINAL '!B18</f>
        <v>LEÓN</v>
      </c>
    </row>
    <row r="24" spans="4:6" ht="19.5" customHeight="1">
      <c r="D24" s="66" t="s">
        <v>38</v>
      </c>
      <c r="E24" s="63" t="str">
        <f>'clasificación FINAL '!A19</f>
        <v>GUILLERMO PEREIRA BURUTARÁN</v>
      </c>
      <c r="F24" s="63" t="str">
        <f>'clasificación FINAL '!B19</f>
        <v>SORIA</v>
      </c>
    </row>
    <row r="25" spans="4:6" ht="19.5" customHeight="1">
      <c r="D25" s="66" t="s">
        <v>39</v>
      </c>
      <c r="E25" s="63" t="str">
        <f>'clasificación FINAL '!A20</f>
        <v>DAVID CASADO DEL RÍO</v>
      </c>
      <c r="F25" s="63" t="str">
        <f>'clasificación FINAL '!B20</f>
        <v>SALAMANCA</v>
      </c>
    </row>
    <row r="26" spans="4:6" ht="19.5" customHeight="1">
      <c r="D26" s="66" t="s">
        <v>40</v>
      </c>
      <c r="E26" s="63" t="str">
        <f>'clasificación FINAL '!A21</f>
        <v>JOSÉ-MANUEL JUAN CIFUENTES</v>
      </c>
      <c r="F26" s="63" t="str">
        <f>'clasificación FINAL '!B21</f>
        <v>LEÓN</v>
      </c>
    </row>
    <row r="27" spans="4:6" ht="19.5" customHeight="1">
      <c r="D27" s="66" t="s">
        <v>41</v>
      </c>
      <c r="E27" s="63" t="str">
        <f>'clasificación FINAL '!A22</f>
        <v>AGUSTÍN BLÁZQUEZ SUÁREZ</v>
      </c>
      <c r="F27" s="63" t="str">
        <f>'clasificación FINAL '!B22</f>
        <v>SALAMANCA</v>
      </c>
    </row>
    <row r="28" spans="4:6" ht="19.5" customHeight="1">
      <c r="D28" s="66" t="s">
        <v>42</v>
      </c>
      <c r="E28" s="63" t="str">
        <f>'clasificación FINAL '!A23</f>
        <v>BRUNO COCA RODRÍGUEZ</v>
      </c>
      <c r="F28" s="63" t="str">
        <f>'clasificación FINAL '!B23</f>
        <v>BURGOS</v>
      </c>
    </row>
    <row r="29" spans="4:6" ht="19.5" customHeight="1">
      <c r="D29" s="66" t="s">
        <v>43</v>
      </c>
      <c r="E29" s="63" t="str">
        <f>'clasificación FINAL '!A24</f>
        <v>LEONARDO FABIÁN GENTILE DÍEZ</v>
      </c>
      <c r="F29" s="63" t="str">
        <f>'clasificación FINAL '!B24</f>
        <v>LEÓN</v>
      </c>
    </row>
    <row r="30" spans="4:6" ht="19.5" customHeight="1">
      <c r="D30" s="66" t="s">
        <v>68</v>
      </c>
      <c r="E30" s="63" t="str">
        <f>'clasificación FINAL '!A25</f>
        <v>OSCAR VAQUERO CAMPOS</v>
      </c>
      <c r="F30" s="63" t="str">
        <f>'clasificación FINAL '!B25</f>
        <v>AVILA</v>
      </c>
    </row>
    <row r="31" spans="4:6" ht="19.5" customHeight="1">
      <c r="D31" s="66" t="s">
        <v>69</v>
      </c>
      <c r="E31" s="63" t="str">
        <f>'clasificación FINAL '!A26</f>
        <v>SERGIO PLAZA HERBADA</v>
      </c>
      <c r="F31" s="63" t="str">
        <f>'clasificación FINAL '!B26</f>
        <v>VALLADOLID</v>
      </c>
    </row>
    <row r="32" spans="2:8" ht="19.5" customHeight="1">
      <c r="B32" s="16"/>
      <c r="C32" s="16"/>
      <c r="D32" s="66" t="s">
        <v>70</v>
      </c>
      <c r="E32" s="63" t="str">
        <f>'clasificación FINAL '!A27</f>
        <v>JOSÉ-MANUEL CORREA GARCÍA</v>
      </c>
      <c r="F32" s="63" t="str">
        <f>'clasificación FINAL '!B27</f>
        <v>PALENCIA</v>
      </c>
      <c r="G32" s="21"/>
      <c r="H32" s="16"/>
    </row>
    <row r="33" spans="2:8" ht="19.5" customHeight="1">
      <c r="B33" s="25"/>
      <c r="C33" s="16"/>
      <c r="D33" s="66" t="s">
        <v>71</v>
      </c>
      <c r="E33" s="63" t="str">
        <f>'clasificación FINAL '!A28</f>
        <v>LUIS-ALBERTO HARO BARBERO</v>
      </c>
      <c r="F33" s="63" t="str">
        <f>'clasificación FINAL '!B28</f>
        <v>SALAMANCA</v>
      </c>
      <c r="H33" s="27"/>
    </row>
    <row r="34" spans="2:8" ht="19.5" customHeight="1">
      <c r="B34" s="25"/>
      <c r="C34" s="56"/>
      <c r="D34" s="66" t="s">
        <v>72</v>
      </c>
      <c r="E34" s="63" t="str">
        <f>'clasificación FINAL '!A29</f>
        <v>LUIS ÁLVAREZ MARTÍN</v>
      </c>
      <c r="F34" s="63" t="str">
        <f>'clasificación FINAL '!B29</f>
        <v>PALENCIA</v>
      </c>
      <c r="G34" s="25"/>
      <c r="H34" s="27"/>
    </row>
    <row r="35" spans="2:8" ht="19.5" customHeight="1">
      <c r="B35" s="25"/>
      <c r="C35" s="16"/>
      <c r="D35" s="66" t="s">
        <v>73</v>
      </c>
      <c r="E35" s="63" t="str">
        <f>'clasificación FINAL '!A30</f>
        <v>JOSÉ-ANTONIO MONTERO AMO</v>
      </c>
      <c r="F35" s="63" t="str">
        <f>'clasificación FINAL '!B30</f>
        <v>SORIA</v>
      </c>
      <c r="G35" s="26"/>
      <c r="H35" s="27"/>
    </row>
    <row r="36" spans="2:8" ht="19.5" customHeight="1">
      <c r="B36" s="25"/>
      <c r="C36" s="26"/>
      <c r="D36" s="66" t="s">
        <v>74</v>
      </c>
      <c r="E36" s="63" t="str">
        <f>'clasificación FINAL '!A31</f>
        <v>ENRIQUE ROMERA SÁNCHEZ</v>
      </c>
      <c r="F36" s="63" t="str">
        <f>'clasificación FINAL '!B31</f>
        <v>SORIA</v>
      </c>
      <c r="G36" s="26"/>
      <c r="H36" s="27"/>
    </row>
    <row r="37" spans="2:8" ht="19.5" customHeight="1">
      <c r="B37" s="25"/>
      <c r="C37" s="26"/>
      <c r="D37" s="66" t="s">
        <v>75</v>
      </c>
      <c r="E37" s="63" t="str">
        <f>'clasificación FINAL '!A32</f>
        <v>JORGE DEL AMO BIMMEL</v>
      </c>
      <c r="F37" s="63" t="str">
        <f>'clasificación FINAL '!B32</f>
        <v>ZAMORA</v>
      </c>
      <c r="G37" s="26"/>
      <c r="H37" s="27"/>
    </row>
    <row r="38" spans="2:8" ht="19.5" customHeight="1">
      <c r="B38" s="25"/>
      <c r="C38" s="26"/>
      <c r="D38" s="66" t="s">
        <v>76</v>
      </c>
      <c r="E38" s="63" t="str">
        <f>'clasificación FINAL '!A33</f>
        <v>VICENTE ACEBES CABREROS</v>
      </c>
      <c r="F38" s="63" t="str">
        <f>'clasificación FINAL '!B33</f>
        <v>VALLADOLID</v>
      </c>
      <c r="G38" s="26"/>
      <c r="H38" s="27"/>
    </row>
    <row r="39" spans="2:8" ht="19.5" customHeight="1">
      <c r="B39" s="25"/>
      <c r="C39" s="26"/>
      <c r="D39" s="66" t="s">
        <v>77</v>
      </c>
      <c r="E39" s="63" t="str">
        <f>'clasificación FINAL '!A34</f>
        <v>JORGE VERGARA MARTÍN</v>
      </c>
      <c r="F39" s="63" t="str">
        <f>'clasificación FINAL '!B34</f>
        <v>AVILA</v>
      </c>
      <c r="G39" s="26"/>
      <c r="H39" s="27"/>
    </row>
    <row r="40" spans="1:8" ht="19.5" customHeight="1">
      <c r="A40" s="18" t="s">
        <v>55</v>
      </c>
      <c r="B40" s="16"/>
      <c r="C40" s="29"/>
      <c r="D40" s="66" t="s">
        <v>78</v>
      </c>
      <c r="E40" s="63" t="str">
        <f>'clasificación FINAL '!A35</f>
        <v>MARCOS ÁLVAREZ OVALLE</v>
      </c>
      <c r="F40" s="63" t="str">
        <f>'clasificación FINAL '!B35</f>
        <v>LEÓN</v>
      </c>
      <c r="G40" s="29"/>
      <c r="H40" s="30"/>
    </row>
    <row r="41" spans="1:8" ht="19.5" customHeight="1">
      <c r="A41" s="18"/>
      <c r="B41" s="28"/>
      <c r="C41" s="29"/>
      <c r="D41" s="66" t="s">
        <v>79</v>
      </c>
      <c r="E41" s="63" t="str">
        <f>'clasificación FINAL '!A36</f>
        <v>MIGUEL A. GRANDE GÓMEZ</v>
      </c>
      <c r="F41" s="63" t="str">
        <f>'clasificación FINAL '!B36</f>
        <v>AVILA</v>
      </c>
      <c r="G41" s="29"/>
      <c r="H41" s="30"/>
    </row>
    <row r="42" spans="3:8" ht="19.5" customHeight="1">
      <c r="C42" s="29"/>
      <c r="D42" s="66" t="s">
        <v>80</v>
      </c>
      <c r="E42" s="63" t="str">
        <f>'clasificación FINAL '!A37</f>
        <v>LUÍS A. TRUJILLO PARDO</v>
      </c>
      <c r="F42" s="63" t="str">
        <f>'clasificación FINAL '!B37</f>
        <v>AVILA</v>
      </c>
      <c r="G42" s="29"/>
      <c r="H42" s="30"/>
    </row>
    <row r="43" spans="2:8" ht="19.5" customHeight="1">
      <c r="B43" s="28"/>
      <c r="C43" s="29"/>
      <c r="D43" s="66" t="s">
        <v>80</v>
      </c>
      <c r="E43" s="63" t="str">
        <f>'clasificación FINAL '!A38</f>
        <v>DANIEL MARTÍN RODRÍGUEZ</v>
      </c>
      <c r="F43" s="63" t="str">
        <f>'clasificación FINAL '!B38</f>
        <v>LEÓN</v>
      </c>
      <c r="G43" s="29"/>
      <c r="H43" s="30"/>
    </row>
    <row r="44" spans="2:8" ht="19.5" customHeight="1">
      <c r="B44" s="28"/>
      <c r="C44" s="29"/>
      <c r="D44" s="66" t="s">
        <v>80</v>
      </c>
      <c r="E44" s="63" t="str">
        <f>'clasificación FINAL '!A39</f>
        <v>DAVID DIEZ MÍNGUEZ</v>
      </c>
      <c r="F44" s="63" t="str">
        <f>'clasificación FINAL '!B39</f>
        <v>PALENCIA</v>
      </c>
      <c r="G44" s="29"/>
      <c r="H44" s="30"/>
    </row>
    <row r="45" spans="2:8" ht="19.5" customHeight="1">
      <c r="B45" s="28"/>
      <c r="C45" s="29"/>
      <c r="D45" s="66" t="s">
        <v>80</v>
      </c>
      <c r="E45" s="63" t="str">
        <f>'clasificación FINAL '!A40</f>
        <v>FRANCISCO JAVIER MARTÍN CABREROS</v>
      </c>
      <c r="F45" s="63" t="str">
        <f>'clasificación FINAL '!B40</f>
        <v>ZAMORA</v>
      </c>
      <c r="G45" s="29"/>
      <c r="H45" s="30"/>
    </row>
    <row r="48" spans="4:6" ht="15">
      <c r="D48" s="26" t="s">
        <v>128</v>
      </c>
      <c r="E48" s="19"/>
      <c r="F48" s="27"/>
    </row>
    <row r="49" spans="4:7" ht="15">
      <c r="D49" s="26" t="s">
        <v>129</v>
      </c>
      <c r="E49" s="19"/>
      <c r="F49" s="27"/>
      <c r="G49" s="152"/>
    </row>
    <row r="50" ht="15.75">
      <c r="D50" s="33"/>
    </row>
    <row r="55" ht="15">
      <c r="B55" s="29" t="s">
        <v>44</v>
      </c>
    </row>
  </sheetData>
  <sheetProtection/>
  <mergeCells count="2">
    <mergeCell ref="A6:H6"/>
    <mergeCell ref="B13:H13"/>
  </mergeCells>
  <printOptions/>
  <pageMargins left="0.984251968503937" right="0.7480314960629921" top="0.1968503937007874" bottom="0.5905511811023623" header="0" footer="0"/>
  <pageSetup horizontalDpi="300" verticalDpi="300" orientation="portrait" paperSize="9" scale="65" r:id="rId4"/>
  <rowBreaks count="1" manualBreakCount="1">
    <brk id="59" max="7" man="1"/>
  </rowBreaks>
  <colBreaks count="1" manualBreakCount="1">
    <brk id="8" max="65535" man="1"/>
  </colBreaks>
  <drawing r:id="rId3"/>
  <legacyDrawing r:id="rId2"/>
  <oleObjects>
    <oleObject progId="Word.Document.8" shapeId="107046" r:id="rId1"/>
  </oleObject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1">
      <selection activeCell="B7" sqref="B7:I22"/>
    </sheetView>
  </sheetViews>
  <sheetFormatPr defaultColWidth="12" defaultRowHeight="12.75"/>
  <cols>
    <col min="1" max="6" width="9.83203125" style="0" customWidth="1"/>
    <col min="7" max="7" width="9.83203125" style="34" customWidth="1"/>
    <col min="8" max="15" width="9.83203125" style="0" customWidth="1"/>
  </cols>
  <sheetData>
    <row r="1" spans="1:8" ht="12.75">
      <c r="A1" s="38"/>
      <c r="B1" s="39"/>
      <c r="C1" s="39"/>
      <c r="D1" s="39"/>
      <c r="E1" s="40"/>
      <c r="F1" s="41"/>
      <c r="G1" s="40"/>
      <c r="H1" s="38"/>
    </row>
    <row r="2" spans="1:8" ht="12.75" customHeight="1">
      <c r="A2" s="38"/>
      <c r="B2" s="35"/>
      <c r="C2" s="35"/>
      <c r="D2" s="36"/>
      <c r="E2" s="37"/>
      <c r="F2" s="42"/>
      <c r="G2" s="43"/>
      <c r="H2" s="38"/>
    </row>
    <row r="3" ht="12.75">
      <c r="G3"/>
    </row>
    <row r="4" ht="13.5" thickBot="1">
      <c r="G4"/>
    </row>
    <row r="5" spans="2:9" ht="13.5" thickBot="1">
      <c r="B5" s="44" t="s">
        <v>59</v>
      </c>
      <c r="C5" s="45"/>
      <c r="D5" s="44" t="s">
        <v>60</v>
      </c>
      <c r="E5" s="45"/>
      <c r="F5" s="44" t="s">
        <v>61</v>
      </c>
      <c r="G5" s="45"/>
      <c r="H5" s="44" t="s">
        <v>62</v>
      </c>
      <c r="I5" s="45"/>
    </row>
    <row r="6" spans="1:9" ht="13.5" thickBot="1">
      <c r="A6" s="46" t="s">
        <v>63</v>
      </c>
      <c r="B6" s="47" t="s">
        <v>64</v>
      </c>
      <c r="C6" s="48" t="s">
        <v>65</v>
      </c>
      <c r="D6" s="48" t="s">
        <v>64</v>
      </c>
      <c r="E6" s="48" t="s">
        <v>65</v>
      </c>
      <c r="F6" s="48" t="s">
        <v>64</v>
      </c>
      <c r="G6" s="48" t="s">
        <v>65</v>
      </c>
      <c r="H6" s="48" t="s">
        <v>64</v>
      </c>
      <c r="I6" s="49" t="s">
        <v>65</v>
      </c>
    </row>
    <row r="7" spans="1:10" ht="19.5" thickBot="1">
      <c r="A7" s="50">
        <v>1</v>
      </c>
      <c r="B7" s="60"/>
      <c r="C7" s="61"/>
      <c r="D7" s="61"/>
      <c r="E7" s="61"/>
      <c r="F7" s="61"/>
      <c r="G7" s="61"/>
      <c r="H7" s="61"/>
      <c r="I7" s="62"/>
      <c r="J7" s="51">
        <f>SUM(B7:I7)</f>
        <v>0</v>
      </c>
    </row>
    <row r="8" spans="1:10" ht="19.5" thickBot="1">
      <c r="A8" s="50">
        <v>2</v>
      </c>
      <c r="B8" s="60"/>
      <c r="C8" s="61"/>
      <c r="D8" s="61"/>
      <c r="E8" s="61"/>
      <c r="F8" s="61"/>
      <c r="G8" s="61"/>
      <c r="H8" s="61"/>
      <c r="I8" s="62"/>
      <c r="J8" s="51">
        <f aca="true" t="shared" si="0" ref="J8:J22">SUM(B8:I8)</f>
        <v>0</v>
      </c>
    </row>
    <row r="9" spans="1:10" ht="19.5" thickBot="1">
      <c r="A9" s="50">
        <v>3</v>
      </c>
      <c r="B9" s="60"/>
      <c r="C9" s="61"/>
      <c r="D9" s="61"/>
      <c r="E9" s="61"/>
      <c r="F9" s="61"/>
      <c r="G9" s="61"/>
      <c r="H9" s="61"/>
      <c r="I9" s="62"/>
      <c r="J9" s="51">
        <f t="shared" si="0"/>
        <v>0</v>
      </c>
    </row>
    <row r="10" spans="1:10" ht="19.5" thickBot="1">
      <c r="A10" s="50">
        <v>4</v>
      </c>
      <c r="B10" s="60"/>
      <c r="C10" s="61"/>
      <c r="D10" s="61"/>
      <c r="E10" s="61"/>
      <c r="F10" s="61"/>
      <c r="G10" s="61"/>
      <c r="H10" s="61"/>
      <c r="I10" s="62"/>
      <c r="J10" s="51">
        <f t="shared" si="0"/>
        <v>0</v>
      </c>
    </row>
    <row r="11" spans="1:10" ht="19.5" thickBot="1">
      <c r="A11" s="50">
        <v>5</v>
      </c>
      <c r="B11" s="60"/>
      <c r="C11" s="61"/>
      <c r="D11" s="61"/>
      <c r="E11" s="61"/>
      <c r="F11" s="61"/>
      <c r="G11" s="61"/>
      <c r="H11" s="61"/>
      <c r="I11" s="62"/>
      <c r="J11" s="51">
        <f t="shared" si="0"/>
        <v>0</v>
      </c>
    </row>
    <row r="12" spans="1:10" ht="19.5" thickBot="1">
      <c r="A12" s="50">
        <v>6</v>
      </c>
      <c r="B12" s="60"/>
      <c r="C12" s="61"/>
      <c r="D12" s="61"/>
      <c r="E12" s="61"/>
      <c r="F12" s="61"/>
      <c r="G12" s="61"/>
      <c r="H12" s="61"/>
      <c r="I12" s="62"/>
      <c r="J12" s="51">
        <f t="shared" si="0"/>
        <v>0</v>
      </c>
    </row>
    <row r="13" spans="1:10" ht="19.5" thickBot="1">
      <c r="A13" s="50">
        <v>7</v>
      </c>
      <c r="B13" s="60"/>
      <c r="C13" s="61"/>
      <c r="D13" s="61"/>
      <c r="E13" s="61"/>
      <c r="F13" s="61"/>
      <c r="G13" s="61"/>
      <c r="H13" s="61"/>
      <c r="I13" s="62"/>
      <c r="J13" s="51">
        <f t="shared" si="0"/>
        <v>0</v>
      </c>
    </row>
    <row r="14" spans="1:10" ht="19.5" thickBot="1">
      <c r="A14" s="50">
        <v>8</v>
      </c>
      <c r="B14" s="60"/>
      <c r="C14" s="61"/>
      <c r="D14" s="61"/>
      <c r="E14" s="61"/>
      <c r="F14" s="61"/>
      <c r="G14" s="61"/>
      <c r="H14" s="61"/>
      <c r="I14" s="62"/>
      <c r="J14" s="51">
        <f t="shared" si="0"/>
        <v>0</v>
      </c>
    </row>
    <row r="15" spans="1:10" ht="19.5" thickBot="1">
      <c r="A15" s="50">
        <v>9</v>
      </c>
      <c r="B15" s="60"/>
      <c r="C15" s="61"/>
      <c r="D15" s="61"/>
      <c r="E15" s="61"/>
      <c r="F15" s="61"/>
      <c r="G15" s="61"/>
      <c r="H15" s="61"/>
      <c r="I15" s="62"/>
      <c r="J15" s="51">
        <f t="shared" si="0"/>
        <v>0</v>
      </c>
    </row>
    <row r="16" spans="1:10" ht="19.5" thickBot="1">
      <c r="A16" s="50">
        <v>10</v>
      </c>
      <c r="B16" s="60"/>
      <c r="C16" s="61"/>
      <c r="D16" s="61"/>
      <c r="E16" s="61"/>
      <c r="F16" s="61"/>
      <c r="G16" s="61"/>
      <c r="H16" s="61"/>
      <c r="I16" s="62"/>
      <c r="J16" s="51">
        <f t="shared" si="0"/>
        <v>0</v>
      </c>
    </row>
    <row r="17" spans="1:10" ht="19.5" thickBot="1">
      <c r="A17" s="50">
        <v>11</v>
      </c>
      <c r="B17" s="60"/>
      <c r="C17" s="61"/>
      <c r="D17" s="61"/>
      <c r="E17" s="61"/>
      <c r="F17" s="61"/>
      <c r="G17" s="61"/>
      <c r="H17" s="61"/>
      <c r="I17" s="62"/>
      <c r="J17" s="51">
        <f t="shared" si="0"/>
        <v>0</v>
      </c>
    </row>
    <row r="18" spans="1:10" ht="19.5" thickBot="1">
      <c r="A18" s="50">
        <v>12</v>
      </c>
      <c r="B18" s="60"/>
      <c r="C18" s="61"/>
      <c r="D18" s="61"/>
      <c r="E18" s="61"/>
      <c r="F18" s="61"/>
      <c r="G18" s="61"/>
      <c r="H18" s="61"/>
      <c r="I18" s="62"/>
      <c r="J18" s="51">
        <f t="shared" si="0"/>
        <v>0</v>
      </c>
    </row>
    <row r="19" spans="1:10" ht="19.5" thickBot="1">
      <c r="A19" s="50">
        <v>13</v>
      </c>
      <c r="B19" s="60"/>
      <c r="C19" s="61"/>
      <c r="D19" s="61"/>
      <c r="E19" s="61"/>
      <c r="F19" s="61"/>
      <c r="G19" s="61"/>
      <c r="H19" s="61"/>
      <c r="I19" s="62"/>
      <c r="J19" s="51">
        <f t="shared" si="0"/>
        <v>0</v>
      </c>
    </row>
    <row r="20" spans="1:10" ht="19.5" thickBot="1">
      <c r="A20" s="50">
        <v>14</v>
      </c>
      <c r="B20" s="60"/>
      <c r="C20" s="61"/>
      <c r="D20" s="61"/>
      <c r="E20" s="61"/>
      <c r="F20" s="61"/>
      <c r="G20" s="61"/>
      <c r="H20" s="61"/>
      <c r="I20" s="62"/>
      <c r="J20" s="51">
        <f t="shared" si="0"/>
        <v>0</v>
      </c>
    </row>
    <row r="21" spans="1:10" ht="19.5" thickBot="1">
      <c r="A21" s="50">
        <v>15</v>
      </c>
      <c r="B21" s="60"/>
      <c r="C21" s="61"/>
      <c r="D21" s="61"/>
      <c r="E21" s="61"/>
      <c r="F21" s="61"/>
      <c r="G21" s="61"/>
      <c r="H21" s="61"/>
      <c r="I21" s="62"/>
      <c r="J21" s="51">
        <f t="shared" si="0"/>
        <v>0</v>
      </c>
    </row>
    <row r="22" spans="1:10" ht="18.75">
      <c r="A22" s="50">
        <v>16</v>
      </c>
      <c r="B22" s="60"/>
      <c r="C22" s="61"/>
      <c r="D22" s="61"/>
      <c r="E22" s="61"/>
      <c r="F22" s="61"/>
      <c r="G22" s="61"/>
      <c r="H22" s="61"/>
      <c r="I22" s="62"/>
      <c r="J22" s="51">
        <f t="shared" si="0"/>
        <v>0</v>
      </c>
    </row>
    <row r="23" ht="12.75">
      <c r="G23"/>
    </row>
    <row r="24" ht="12.75">
      <c r="G24"/>
    </row>
    <row r="25" spans="3:8" ht="20.25">
      <c r="C25" s="52" t="s">
        <v>66</v>
      </c>
      <c r="G25"/>
      <c r="H25" s="53">
        <f>SUM(B7:I22)</f>
        <v>0</v>
      </c>
    </row>
    <row r="28" spans="2:8" ht="20.25">
      <c r="B28" s="54" t="s">
        <v>67</v>
      </c>
      <c r="H28" s="55">
        <f>H25/16</f>
        <v>0</v>
      </c>
    </row>
  </sheetData>
  <sheetProtection/>
  <printOptions/>
  <pageMargins left="0.75" right="0.75" top="1" bottom="1" header="0" footer="0"/>
  <pageSetup horizontalDpi="600" verticalDpi="600" orientation="portrait" paperSize="9" r:id="rId1"/>
  <ignoredErrors>
    <ignoredError sqref="J22 J7:J16 J17:J21"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B50"/>
  <sheetViews>
    <sheetView zoomScale="75" zoomScaleNormal="75" zoomScaleSheetLayoutView="70" zoomScalePageLayoutView="0" workbookViewId="0" topLeftCell="N10">
      <selection activeCell="V51" sqref="V51"/>
    </sheetView>
  </sheetViews>
  <sheetFormatPr defaultColWidth="12" defaultRowHeight="12.75"/>
  <cols>
    <col min="1" max="19" width="9.66015625" style="2" customWidth="1"/>
    <col min="20" max="20" width="12" style="2" customWidth="1"/>
    <col min="21" max="21" width="44.33203125" style="2" customWidth="1"/>
    <col min="22" max="22" width="24.66015625" style="2" customWidth="1"/>
    <col min="23" max="24" width="11.16015625" style="2" customWidth="1"/>
    <col min="25" max="26" width="10.16015625" style="2" customWidth="1"/>
    <col min="27" max="27" width="10.5" style="2" customWidth="1"/>
    <col min="28" max="28" width="16.33203125" style="4" customWidth="1"/>
    <col min="29" max="16384" width="12" style="2" customWidth="1"/>
  </cols>
  <sheetData>
    <row r="1" ht="12.75">
      <c r="W1" s="9"/>
    </row>
    <row r="2" spans="21:28" ht="12.75">
      <c r="U2" s="2" t="s">
        <v>85</v>
      </c>
      <c r="W2" s="9"/>
      <c r="AB2" s="3"/>
    </row>
    <row r="3" ht="12.75">
      <c r="W3" s="9"/>
    </row>
    <row r="4" spans="23:28" ht="10.5" customHeight="1">
      <c r="W4" s="9"/>
      <c r="AB4" s="3"/>
    </row>
    <row r="5" ht="18.75" customHeight="1">
      <c r="U5" s="15"/>
    </row>
    <row r="6" ht="12.75">
      <c r="AB6" s="3"/>
    </row>
    <row r="7" ht="17.25" customHeight="1">
      <c r="U7" s="113" t="s">
        <v>58</v>
      </c>
    </row>
    <row r="8" spans="17:26" ht="17.25" customHeight="1">
      <c r="Q8" s="2" t="s">
        <v>25</v>
      </c>
      <c r="S8" s="2">
        <f>AVERAGE(A12:T43)</f>
        <v>21.755384615384614</v>
      </c>
      <c r="U8" s="1" t="s">
        <v>57</v>
      </c>
      <c r="X8" s="32" t="s">
        <v>7</v>
      </c>
      <c r="Y8" s="4"/>
      <c r="Z8" s="31">
        <f>COUNTIF((AA12:AA43),0)</f>
        <v>15</v>
      </c>
    </row>
    <row r="9" spans="21:26" ht="17.25" customHeight="1">
      <c r="U9" s="113"/>
      <c r="X9" s="1" t="s">
        <v>8</v>
      </c>
      <c r="Z9" s="6">
        <f>(COUNTIF(Y12:Y43,0)/2)+1+COUNT(Y12:Y43)-COUNTIF(Y12:Y43,0)</f>
        <v>25.5</v>
      </c>
    </row>
    <row r="10" ht="13.5" thickBot="1"/>
    <row r="11" spans="1:28" ht="37.5" customHeight="1" thickBot="1">
      <c r="A11" s="14" t="s">
        <v>6</v>
      </c>
      <c r="B11" s="13" t="s">
        <v>6</v>
      </c>
      <c r="C11" s="13" t="s">
        <v>6</v>
      </c>
      <c r="D11" s="13" t="s">
        <v>6</v>
      </c>
      <c r="E11" s="13" t="s">
        <v>6</v>
      </c>
      <c r="F11" s="13" t="s">
        <v>6</v>
      </c>
      <c r="G11" s="13" t="s">
        <v>6</v>
      </c>
      <c r="H11" s="13" t="s">
        <v>6</v>
      </c>
      <c r="I11" s="13" t="s">
        <v>6</v>
      </c>
      <c r="J11" s="13" t="s">
        <v>6</v>
      </c>
      <c r="K11" s="13" t="s">
        <v>6</v>
      </c>
      <c r="L11" s="13" t="s">
        <v>6</v>
      </c>
      <c r="M11" s="13" t="s">
        <v>6</v>
      </c>
      <c r="N11" s="13" t="s">
        <v>6</v>
      </c>
      <c r="O11" s="13" t="s">
        <v>6</v>
      </c>
      <c r="P11" s="13" t="s">
        <v>6</v>
      </c>
      <c r="Q11" s="13" t="s">
        <v>6</v>
      </c>
      <c r="R11" s="13" t="s">
        <v>6</v>
      </c>
      <c r="S11" s="13" t="s">
        <v>6</v>
      </c>
      <c r="T11" s="74" t="s">
        <v>6</v>
      </c>
      <c r="U11" s="72" t="s">
        <v>0</v>
      </c>
      <c r="V11" s="73" t="s">
        <v>84</v>
      </c>
      <c r="W11" s="93" t="s">
        <v>1</v>
      </c>
      <c r="X11" s="94" t="s">
        <v>2</v>
      </c>
      <c r="Y11" s="94" t="s">
        <v>9</v>
      </c>
      <c r="Z11" s="94" t="s">
        <v>4</v>
      </c>
      <c r="AA11" s="95" t="s">
        <v>3</v>
      </c>
      <c r="AB11" s="5" t="s">
        <v>5</v>
      </c>
    </row>
    <row r="12" spans="1:28" ht="21.75" customHeight="1">
      <c r="A12" s="83"/>
      <c r="B12" s="82"/>
      <c r="C12" s="82"/>
      <c r="D12" s="82"/>
      <c r="E12" s="82"/>
      <c r="F12" s="82"/>
      <c r="G12" s="82"/>
      <c r="H12" s="82"/>
      <c r="I12" s="82"/>
      <c r="J12" s="82"/>
      <c r="K12" s="82"/>
      <c r="L12" s="82"/>
      <c r="M12" s="82"/>
      <c r="N12" s="82"/>
      <c r="O12" s="84"/>
      <c r="P12" s="84"/>
      <c r="Q12" s="84">
        <v>20.3</v>
      </c>
      <c r="R12" s="84">
        <v>21.04</v>
      </c>
      <c r="S12" s="84">
        <v>24.6</v>
      </c>
      <c r="T12" s="85">
        <v>19.2</v>
      </c>
      <c r="U12" s="117" t="str">
        <f>Participantes!A20</f>
        <v>MIGUEL-ANGEL GARCÍA LÓPEZ</v>
      </c>
      <c r="V12" s="118" t="str">
        <f>Participantes!B20</f>
        <v>SALAMANCA</v>
      </c>
      <c r="W12" s="145">
        <f aca="true" t="shared" si="0" ref="W12:W46">SUM(Y12)*250</f>
        <v>1000</v>
      </c>
      <c r="X12" s="145">
        <f aca="true" t="shared" si="1" ref="X12:X46">(A12^3+B12^3+C12^3+D12^3+E12^3+F12^3+G12^3+H12^3+I12^3+J12^3+K12^3+L12^3+M12^3+N12^3+O12^3+P12^3+Q12^3+R12^3+S12^3+T12^3)/100</f>
        <v>396.44271864</v>
      </c>
      <c r="Y12" s="145">
        <f aca="true" t="shared" si="2" ref="Y12:Y46">COUNT(A12:T12)</f>
        <v>4</v>
      </c>
      <c r="Z12" s="146">
        <f aca="true" t="shared" si="3" ref="Z12:Z46">MAX(A12:T12)</f>
        <v>24.6</v>
      </c>
      <c r="AA12" s="145">
        <f aca="true" t="shared" si="4" ref="AA12:AA46">SUM(W12+X12)</f>
        <v>1396.44271864</v>
      </c>
      <c r="AB12" s="92">
        <v>1</v>
      </c>
    </row>
    <row r="13" spans="1:28" ht="21.75" customHeight="1">
      <c r="A13" s="83"/>
      <c r="B13" s="82"/>
      <c r="C13" s="82"/>
      <c r="D13" s="82"/>
      <c r="E13" s="82"/>
      <c r="F13" s="82"/>
      <c r="G13" s="82"/>
      <c r="H13" s="82"/>
      <c r="I13" s="82"/>
      <c r="J13" s="82"/>
      <c r="K13" s="82"/>
      <c r="L13" s="82"/>
      <c r="M13" s="82"/>
      <c r="N13" s="82"/>
      <c r="O13" s="84"/>
      <c r="P13" s="84"/>
      <c r="Q13" s="82"/>
      <c r="R13" s="82">
        <v>27</v>
      </c>
      <c r="S13" s="82">
        <v>20</v>
      </c>
      <c r="T13" s="90">
        <v>23.5</v>
      </c>
      <c r="U13" s="117" t="str">
        <f>Participantes!A31</f>
        <v>SANTIAGO GARCÍA PERNÍA</v>
      </c>
      <c r="V13" s="118" t="str">
        <f>Participantes!B31</f>
        <v>ZAMORA</v>
      </c>
      <c r="W13" s="145">
        <f t="shared" si="0"/>
        <v>750</v>
      </c>
      <c r="X13" s="145">
        <f t="shared" si="1"/>
        <v>406.60875</v>
      </c>
      <c r="Y13" s="145">
        <f t="shared" si="2"/>
        <v>3</v>
      </c>
      <c r="Z13" s="146">
        <f t="shared" si="3"/>
        <v>27</v>
      </c>
      <c r="AA13" s="145">
        <f t="shared" si="4"/>
        <v>1156.6087499999999</v>
      </c>
      <c r="AB13" s="79">
        <v>2</v>
      </c>
    </row>
    <row r="14" spans="1:28" ht="21.75" customHeight="1" thickBot="1">
      <c r="A14" s="83"/>
      <c r="B14" s="82"/>
      <c r="C14" s="82"/>
      <c r="D14" s="82"/>
      <c r="E14" s="82"/>
      <c r="F14" s="82"/>
      <c r="G14" s="82"/>
      <c r="H14" s="82"/>
      <c r="I14" s="82"/>
      <c r="J14" s="82"/>
      <c r="K14" s="82"/>
      <c r="L14" s="82"/>
      <c r="M14" s="82"/>
      <c r="N14" s="82"/>
      <c r="O14" s="84"/>
      <c r="P14" s="84"/>
      <c r="Q14" s="82"/>
      <c r="R14" s="82">
        <v>19.3</v>
      </c>
      <c r="S14" s="82">
        <v>24.9</v>
      </c>
      <c r="T14" s="90">
        <v>23.5</v>
      </c>
      <c r="U14" s="117" t="str">
        <f>Participantes!A30</f>
        <v>JOSÉ-MIGUEL JUAN MARTÍNEZ</v>
      </c>
      <c r="V14" s="118" t="str">
        <f>Participantes!B30</f>
        <v>ZAMORA</v>
      </c>
      <c r="W14" s="145">
        <f t="shared" si="0"/>
        <v>750</v>
      </c>
      <c r="X14" s="145">
        <f t="shared" si="1"/>
        <v>356.05181</v>
      </c>
      <c r="Y14" s="145">
        <f t="shared" si="2"/>
        <v>3</v>
      </c>
      <c r="Z14" s="146">
        <f t="shared" si="3"/>
        <v>24.9</v>
      </c>
      <c r="AA14" s="145">
        <f t="shared" si="4"/>
        <v>1106.05181</v>
      </c>
      <c r="AB14" s="79">
        <v>3</v>
      </c>
    </row>
    <row r="15" spans="1:28" ht="21.75" customHeight="1">
      <c r="A15" s="83"/>
      <c r="B15" s="82"/>
      <c r="C15" s="82"/>
      <c r="D15" s="82"/>
      <c r="E15" s="82"/>
      <c r="F15" s="82"/>
      <c r="G15" s="82"/>
      <c r="H15" s="82"/>
      <c r="I15" s="82"/>
      <c r="J15" s="82"/>
      <c r="K15" s="82"/>
      <c r="L15" s="82"/>
      <c r="M15" s="82"/>
      <c r="N15" s="82"/>
      <c r="O15" s="84"/>
      <c r="P15" s="84"/>
      <c r="Q15" s="82"/>
      <c r="R15" s="82"/>
      <c r="S15" s="82">
        <v>19.2</v>
      </c>
      <c r="T15" s="90">
        <v>22.2</v>
      </c>
      <c r="U15" s="117" t="str">
        <f>Participantes!A10</f>
        <v>JOSÉ BUENO GARCÍA</v>
      </c>
      <c r="V15" s="118" t="str">
        <f>Participantes!B10</f>
        <v>LEÓN</v>
      </c>
      <c r="W15" s="145">
        <f t="shared" si="0"/>
        <v>500</v>
      </c>
      <c r="X15" s="145">
        <f t="shared" si="1"/>
        <v>180.18935999999997</v>
      </c>
      <c r="Y15" s="145">
        <f t="shared" si="2"/>
        <v>2</v>
      </c>
      <c r="Z15" s="146">
        <f t="shared" si="3"/>
        <v>22.2</v>
      </c>
      <c r="AA15" s="145">
        <f t="shared" si="4"/>
        <v>680.18936</v>
      </c>
      <c r="AB15" s="92">
        <v>4</v>
      </c>
    </row>
    <row r="16" spans="1:28" ht="21.75" customHeight="1">
      <c r="A16" s="83"/>
      <c r="B16" s="82"/>
      <c r="C16" s="82"/>
      <c r="D16" s="82"/>
      <c r="E16" s="82"/>
      <c r="F16" s="82"/>
      <c r="G16" s="82"/>
      <c r="H16" s="82"/>
      <c r="I16" s="82"/>
      <c r="J16" s="82"/>
      <c r="K16" s="82"/>
      <c r="L16" s="82"/>
      <c r="M16" s="82"/>
      <c r="N16" s="82"/>
      <c r="O16" s="84"/>
      <c r="P16" s="84"/>
      <c r="Q16" s="84"/>
      <c r="R16" s="84"/>
      <c r="S16" s="84">
        <v>20.3</v>
      </c>
      <c r="T16" s="85">
        <v>20.5</v>
      </c>
      <c r="U16" s="117" t="str">
        <f>Participantes!A2</f>
        <v>SERGIO BARROSO JIMÉNEZ</v>
      </c>
      <c r="V16" s="118" t="str">
        <f>Participantes!B2</f>
        <v>AVILA</v>
      </c>
      <c r="W16" s="145">
        <f t="shared" si="0"/>
        <v>500</v>
      </c>
      <c r="X16" s="145">
        <f t="shared" si="1"/>
        <v>169.80552000000003</v>
      </c>
      <c r="Y16" s="145">
        <f t="shared" si="2"/>
        <v>2</v>
      </c>
      <c r="Z16" s="146">
        <f t="shared" si="3"/>
        <v>20.5</v>
      </c>
      <c r="AA16" s="145">
        <f t="shared" si="4"/>
        <v>669.80552</v>
      </c>
      <c r="AB16" s="79">
        <v>5</v>
      </c>
    </row>
    <row r="17" spans="1:28" ht="21.75" customHeight="1" thickBot="1">
      <c r="A17" s="83"/>
      <c r="B17" s="82"/>
      <c r="C17" s="82"/>
      <c r="D17" s="82"/>
      <c r="E17" s="82"/>
      <c r="F17" s="82"/>
      <c r="G17" s="82"/>
      <c r="H17" s="82"/>
      <c r="I17" s="82"/>
      <c r="J17" s="82"/>
      <c r="K17" s="82"/>
      <c r="L17" s="82"/>
      <c r="M17" s="82"/>
      <c r="N17" s="82"/>
      <c r="O17" s="84"/>
      <c r="P17" s="84"/>
      <c r="Q17" s="84"/>
      <c r="R17" s="84"/>
      <c r="S17" s="84"/>
      <c r="T17" s="85">
        <v>27.5</v>
      </c>
      <c r="U17" s="117" t="str">
        <f>Participantes!A6</f>
        <v>OSCAR VAQUERO CAMPOS</v>
      </c>
      <c r="V17" s="118" t="str">
        <f>Participantes!B6</f>
        <v>AVILA</v>
      </c>
      <c r="W17" s="145">
        <f t="shared" si="0"/>
        <v>250</v>
      </c>
      <c r="X17" s="145">
        <f t="shared" si="1"/>
        <v>207.96875</v>
      </c>
      <c r="Y17" s="145">
        <f t="shared" si="2"/>
        <v>1</v>
      </c>
      <c r="Z17" s="146">
        <f t="shared" si="3"/>
        <v>27.5</v>
      </c>
      <c r="AA17" s="145">
        <f t="shared" si="4"/>
        <v>457.96875</v>
      </c>
      <c r="AB17" s="79">
        <v>6</v>
      </c>
    </row>
    <row r="18" spans="1:28" ht="21.75" customHeight="1">
      <c r="A18" s="83"/>
      <c r="B18" s="82"/>
      <c r="C18" s="82"/>
      <c r="D18" s="82"/>
      <c r="E18" s="82"/>
      <c r="F18" s="82"/>
      <c r="G18" s="82"/>
      <c r="H18" s="82"/>
      <c r="I18" s="82"/>
      <c r="J18" s="82"/>
      <c r="K18" s="82"/>
      <c r="L18" s="82"/>
      <c r="M18" s="82"/>
      <c r="N18" s="82"/>
      <c r="O18" s="84"/>
      <c r="P18" s="84"/>
      <c r="Q18" s="84"/>
      <c r="R18" s="84"/>
      <c r="S18" s="84"/>
      <c r="T18" s="85">
        <v>26.7</v>
      </c>
      <c r="U18" s="117" t="str">
        <f>Participantes!A21</f>
        <v>AGUSTÍN BLÁZQUEZ SUÁREZ</v>
      </c>
      <c r="V18" s="118" t="str">
        <f>Participantes!B21</f>
        <v>SALAMANCA</v>
      </c>
      <c r="W18" s="145">
        <f t="shared" si="0"/>
        <v>250</v>
      </c>
      <c r="X18" s="145">
        <f t="shared" si="1"/>
        <v>190.34163</v>
      </c>
      <c r="Y18" s="145">
        <f t="shared" si="2"/>
        <v>1</v>
      </c>
      <c r="Z18" s="146">
        <f t="shared" si="3"/>
        <v>26.7</v>
      </c>
      <c r="AA18" s="145">
        <f t="shared" si="4"/>
        <v>440.34163</v>
      </c>
      <c r="AB18" s="92">
        <v>7</v>
      </c>
    </row>
    <row r="19" spans="1:28" ht="20.25" customHeight="1">
      <c r="A19" s="83"/>
      <c r="B19" s="82"/>
      <c r="C19" s="82"/>
      <c r="D19" s="82"/>
      <c r="E19" s="82"/>
      <c r="F19" s="82"/>
      <c r="G19" s="82"/>
      <c r="H19" s="82"/>
      <c r="I19" s="82"/>
      <c r="J19" s="82"/>
      <c r="K19" s="82"/>
      <c r="L19" s="82"/>
      <c r="M19" s="82"/>
      <c r="N19" s="82"/>
      <c r="O19" s="84"/>
      <c r="P19" s="84"/>
      <c r="Q19" s="84"/>
      <c r="R19" s="84"/>
      <c r="S19" s="84"/>
      <c r="T19" s="85">
        <v>23.5</v>
      </c>
      <c r="U19" s="117" t="str">
        <f>Participantes!A16</f>
        <v>RAÚL-IBO SALAZAR GARCÍA</v>
      </c>
      <c r="V19" s="118" t="str">
        <f>Participantes!B16</f>
        <v>PALENCIA</v>
      </c>
      <c r="W19" s="145">
        <f t="shared" si="0"/>
        <v>250</v>
      </c>
      <c r="X19" s="145">
        <f t="shared" si="1"/>
        <v>129.77875</v>
      </c>
      <c r="Y19" s="145">
        <f t="shared" si="2"/>
        <v>1</v>
      </c>
      <c r="Z19" s="146">
        <f t="shared" si="3"/>
        <v>23.5</v>
      </c>
      <c r="AA19" s="145">
        <f t="shared" si="4"/>
        <v>379.77875</v>
      </c>
      <c r="AB19" s="79">
        <v>8</v>
      </c>
    </row>
    <row r="20" spans="1:28" ht="21.75" customHeight="1" thickBot="1">
      <c r="A20" s="83"/>
      <c r="B20" s="82"/>
      <c r="C20" s="82"/>
      <c r="D20" s="82"/>
      <c r="E20" s="82"/>
      <c r="F20" s="82"/>
      <c r="G20" s="82"/>
      <c r="H20" s="82"/>
      <c r="I20" s="82"/>
      <c r="J20" s="82"/>
      <c r="K20" s="82"/>
      <c r="L20" s="82"/>
      <c r="M20" s="82"/>
      <c r="N20" s="82"/>
      <c r="O20" s="84"/>
      <c r="P20" s="84"/>
      <c r="Q20" s="84"/>
      <c r="R20" s="84"/>
      <c r="S20" s="84"/>
      <c r="T20" s="85">
        <v>22.5</v>
      </c>
      <c r="U20" s="117" t="str">
        <f>Participantes!A15</f>
        <v>JAIME HERRERO CACHO</v>
      </c>
      <c r="V20" s="118" t="str">
        <f>Participantes!B15</f>
        <v>LEÓN</v>
      </c>
      <c r="W20" s="145">
        <f t="shared" si="0"/>
        <v>250</v>
      </c>
      <c r="X20" s="145">
        <f t="shared" si="1"/>
        <v>113.90625</v>
      </c>
      <c r="Y20" s="145">
        <f t="shared" si="2"/>
        <v>1</v>
      </c>
      <c r="Z20" s="146">
        <f t="shared" si="3"/>
        <v>22.5</v>
      </c>
      <c r="AA20" s="145">
        <f t="shared" si="4"/>
        <v>363.90625</v>
      </c>
      <c r="AB20" s="79">
        <v>9</v>
      </c>
    </row>
    <row r="21" spans="1:28" ht="21.75" customHeight="1">
      <c r="A21" s="83"/>
      <c r="B21" s="82"/>
      <c r="C21" s="82"/>
      <c r="D21" s="82"/>
      <c r="E21" s="82"/>
      <c r="F21" s="82"/>
      <c r="G21" s="82"/>
      <c r="H21" s="82"/>
      <c r="I21" s="82"/>
      <c r="J21" s="82"/>
      <c r="K21" s="82"/>
      <c r="L21" s="82"/>
      <c r="O21" s="84"/>
      <c r="P21" s="84"/>
      <c r="Q21" s="82"/>
      <c r="R21" s="82"/>
      <c r="S21" s="82"/>
      <c r="T21" s="90">
        <v>22</v>
      </c>
      <c r="U21" s="117" t="str">
        <f>Participantes!A33</f>
        <v>JORGE DEL AMO BIMMEL</v>
      </c>
      <c r="V21" s="118" t="str">
        <f>Participantes!B33</f>
        <v>ZAMORA</v>
      </c>
      <c r="W21" s="145">
        <f t="shared" si="0"/>
        <v>250</v>
      </c>
      <c r="X21" s="145">
        <f>(A21^3+B21^3+C21^3+D21^3+E21^3+F21^3+G21^3+H21^3+I21^3+J21^3+K21^3+L21^3+M22^3+N22^3+O21^3+P21^3+Q21^3+R21^3+S21^3+T21^3)/100</f>
        <v>106.48</v>
      </c>
      <c r="Y21" s="145">
        <f t="shared" si="2"/>
        <v>1</v>
      </c>
      <c r="Z21" s="146">
        <f t="shared" si="3"/>
        <v>22</v>
      </c>
      <c r="AA21" s="145">
        <f t="shared" si="4"/>
        <v>356.48</v>
      </c>
      <c r="AB21" s="92">
        <v>10</v>
      </c>
    </row>
    <row r="22" spans="1:28" ht="21.75" customHeight="1">
      <c r="A22" s="83"/>
      <c r="B22" s="82"/>
      <c r="C22" s="82"/>
      <c r="D22" s="82"/>
      <c r="E22" s="82"/>
      <c r="F22" s="82"/>
      <c r="G22" s="82"/>
      <c r="H22" s="82"/>
      <c r="I22" s="82"/>
      <c r="J22" s="82"/>
      <c r="K22" s="82"/>
      <c r="L22" s="82"/>
      <c r="M22" s="82"/>
      <c r="N22" s="82"/>
      <c r="O22" s="84"/>
      <c r="P22" s="84"/>
      <c r="Q22" s="82"/>
      <c r="R22" s="82"/>
      <c r="S22" s="82"/>
      <c r="T22" s="90">
        <v>20.7</v>
      </c>
      <c r="U22" s="117" t="str">
        <f>Participantes!A26</f>
        <v>GUILLERMO PEREIRA BURUTARÁN</v>
      </c>
      <c r="V22" s="118" t="str">
        <f>Participantes!B26</f>
        <v>SORIA</v>
      </c>
      <c r="W22" s="145">
        <f t="shared" si="0"/>
        <v>250</v>
      </c>
      <c r="X22" s="145">
        <f>(A22^3+B22^3+C22^3+D22^3+E22^3+F22^3+G22^3+H22^3+I22^3+J22^3+K22^3+L22^3+M23^3+N23^3+O22^3+P22^3+Q22^3+R22^3+S22^3+T22^3)/100</f>
        <v>88.69742999999998</v>
      </c>
      <c r="Y22" s="145">
        <f t="shared" si="2"/>
        <v>1</v>
      </c>
      <c r="Z22" s="146">
        <f t="shared" si="3"/>
        <v>20.7</v>
      </c>
      <c r="AA22" s="145">
        <f t="shared" si="4"/>
        <v>338.69743</v>
      </c>
      <c r="AB22" s="79">
        <v>11</v>
      </c>
    </row>
    <row r="23" spans="1:28" ht="21.75" customHeight="1" thickBot="1">
      <c r="A23" s="83"/>
      <c r="B23" s="82"/>
      <c r="C23" s="82"/>
      <c r="D23" s="82"/>
      <c r="E23" s="82"/>
      <c r="F23" s="82"/>
      <c r="G23" s="82"/>
      <c r="H23" s="82"/>
      <c r="I23" s="82"/>
      <c r="J23" s="82"/>
      <c r="K23" s="82"/>
      <c r="L23" s="82"/>
      <c r="M23" s="82"/>
      <c r="N23" s="82"/>
      <c r="O23" s="84"/>
      <c r="P23" s="84"/>
      <c r="Q23" s="82"/>
      <c r="R23" s="82"/>
      <c r="S23" s="82"/>
      <c r="T23" s="90">
        <v>20.6</v>
      </c>
      <c r="U23" s="117" t="str">
        <f>Participantes!A8</f>
        <v>JUAN MANUEL CARBALLEDA CUEVAS</v>
      </c>
      <c r="V23" s="118" t="str">
        <f>Participantes!B8</f>
        <v>BURGOS</v>
      </c>
      <c r="W23" s="145">
        <f t="shared" si="0"/>
        <v>250</v>
      </c>
      <c r="X23" s="145">
        <f>(A23^3+B23^3+C23^3+D23^3+E23^3+F23^3+G23^3+H23^3+I23^3+J23^3+K23^3+L23^3+M24^3+N24^3+O23^3+P23^3+Q23^3+R23^3+S23^3+T23^3)/100</f>
        <v>87.41816000000003</v>
      </c>
      <c r="Y23" s="145">
        <f t="shared" si="2"/>
        <v>1</v>
      </c>
      <c r="Z23" s="146">
        <f t="shared" si="3"/>
        <v>20.6</v>
      </c>
      <c r="AA23" s="145">
        <f t="shared" si="4"/>
        <v>337.41816000000006</v>
      </c>
      <c r="AB23" s="79">
        <v>12</v>
      </c>
    </row>
    <row r="24" spans="1:28" ht="21.75" customHeight="1">
      <c r="A24" s="83"/>
      <c r="B24" s="82"/>
      <c r="C24" s="82"/>
      <c r="D24" s="82"/>
      <c r="E24" s="82"/>
      <c r="F24" s="82"/>
      <c r="G24" s="82"/>
      <c r="H24" s="82"/>
      <c r="I24" s="82"/>
      <c r="J24" s="82"/>
      <c r="K24" s="82"/>
      <c r="L24" s="82"/>
      <c r="M24" s="82"/>
      <c r="N24" s="82"/>
      <c r="O24" s="84"/>
      <c r="P24" s="84"/>
      <c r="Q24" s="82"/>
      <c r="R24" s="82"/>
      <c r="S24" s="82"/>
      <c r="T24" s="90">
        <v>20</v>
      </c>
      <c r="U24" s="117" t="str">
        <f>Participantes!A28</f>
        <v>SERGIO PLAZA HERBADA</v>
      </c>
      <c r="V24" s="118" t="str">
        <f>Participantes!B28</f>
        <v>VALLADOLID</v>
      </c>
      <c r="W24" s="145">
        <f t="shared" si="0"/>
        <v>250</v>
      </c>
      <c r="X24" s="145">
        <f t="shared" si="1"/>
        <v>80</v>
      </c>
      <c r="Y24" s="145">
        <f t="shared" si="2"/>
        <v>1</v>
      </c>
      <c r="Z24" s="146">
        <f t="shared" si="3"/>
        <v>20</v>
      </c>
      <c r="AA24" s="145">
        <f t="shared" si="4"/>
        <v>330</v>
      </c>
      <c r="AB24" s="92">
        <v>13</v>
      </c>
    </row>
    <row r="25" spans="1:28" ht="21.75" customHeight="1">
      <c r="A25" s="83"/>
      <c r="B25" s="82"/>
      <c r="C25" s="82"/>
      <c r="D25" s="82"/>
      <c r="E25" s="82"/>
      <c r="F25" s="82"/>
      <c r="G25" s="82"/>
      <c r="H25" s="82"/>
      <c r="I25" s="82"/>
      <c r="J25" s="82"/>
      <c r="K25" s="82"/>
      <c r="L25" s="82"/>
      <c r="M25" s="82"/>
      <c r="N25" s="82"/>
      <c r="O25" s="84"/>
      <c r="P25" s="84"/>
      <c r="Q25" s="82"/>
      <c r="R25" s="82"/>
      <c r="S25" s="82"/>
      <c r="T25" s="90">
        <v>19.4</v>
      </c>
      <c r="U25" s="117" t="str">
        <f>Participantes!A29</f>
        <v>CÉSAR A. ANTÓN CRESPO</v>
      </c>
      <c r="V25" s="118" t="str">
        <f>Participantes!B29</f>
        <v>VALLADOLID</v>
      </c>
      <c r="W25" s="145">
        <f t="shared" si="0"/>
        <v>250</v>
      </c>
      <c r="X25" s="145">
        <f t="shared" si="1"/>
        <v>73.01383999999999</v>
      </c>
      <c r="Y25" s="145">
        <f t="shared" si="2"/>
        <v>1</v>
      </c>
      <c r="Z25" s="146">
        <f t="shared" si="3"/>
        <v>19.4</v>
      </c>
      <c r="AA25" s="145">
        <f t="shared" si="4"/>
        <v>323.01383999999996</v>
      </c>
      <c r="AB25" s="79">
        <v>14</v>
      </c>
    </row>
    <row r="26" spans="1:28" ht="21.75" customHeight="1" thickBot="1">
      <c r="A26" s="83"/>
      <c r="B26" s="82"/>
      <c r="C26" s="82"/>
      <c r="D26" s="82"/>
      <c r="E26" s="82"/>
      <c r="F26" s="82"/>
      <c r="G26" s="82"/>
      <c r="H26" s="82"/>
      <c r="I26" s="82"/>
      <c r="J26" s="82"/>
      <c r="K26" s="82"/>
      <c r="L26" s="82"/>
      <c r="M26" s="82"/>
      <c r="N26" s="82"/>
      <c r="O26" s="84"/>
      <c r="P26" s="84"/>
      <c r="Q26" s="82"/>
      <c r="R26" s="82"/>
      <c r="S26" s="82"/>
      <c r="T26" s="90">
        <v>19.1</v>
      </c>
      <c r="U26" s="117" t="str">
        <f>Participantes!A7</f>
        <v>BRUNO COCA RODRÍGUEZ</v>
      </c>
      <c r="V26" s="118" t="str">
        <f>Participantes!B7</f>
        <v>BURGOS</v>
      </c>
      <c r="W26" s="145">
        <f t="shared" si="0"/>
        <v>250</v>
      </c>
      <c r="X26" s="145">
        <f t="shared" si="1"/>
        <v>69.67871000000002</v>
      </c>
      <c r="Y26" s="145">
        <f t="shared" si="2"/>
        <v>1</v>
      </c>
      <c r="Z26" s="146">
        <f t="shared" si="3"/>
        <v>19.1</v>
      </c>
      <c r="AA26" s="145">
        <f t="shared" si="4"/>
        <v>319.67871</v>
      </c>
      <c r="AB26" s="79">
        <v>15</v>
      </c>
    </row>
    <row r="27" spans="1:28" ht="23.25" customHeight="1">
      <c r="A27" s="83"/>
      <c r="B27" s="82"/>
      <c r="C27" s="82"/>
      <c r="D27" s="82"/>
      <c r="E27" s="82"/>
      <c r="F27" s="82"/>
      <c r="G27" s="82"/>
      <c r="H27" s="82"/>
      <c r="I27" s="82"/>
      <c r="J27" s="82"/>
      <c r="K27" s="82"/>
      <c r="L27" s="82"/>
      <c r="M27" s="82"/>
      <c r="N27" s="82"/>
      <c r="O27" s="84"/>
      <c r="P27" s="84"/>
      <c r="Q27" s="82"/>
      <c r="R27" s="82"/>
      <c r="S27" s="82"/>
      <c r="T27" s="90">
        <v>19.1</v>
      </c>
      <c r="U27" s="117" t="str">
        <f>Participantes!A12</f>
        <v>MARCOS ÁLVAREZ OVALLE</v>
      </c>
      <c r="V27" s="118" t="str">
        <f>Participantes!B12</f>
        <v>LEÓN</v>
      </c>
      <c r="W27" s="145">
        <f t="shared" si="0"/>
        <v>250</v>
      </c>
      <c r="X27" s="145">
        <f t="shared" si="1"/>
        <v>69.67871000000002</v>
      </c>
      <c r="Y27" s="145">
        <f t="shared" si="2"/>
        <v>1</v>
      </c>
      <c r="Z27" s="146">
        <f t="shared" si="3"/>
        <v>19.1</v>
      </c>
      <c r="AA27" s="145">
        <f t="shared" si="4"/>
        <v>319.67871</v>
      </c>
      <c r="AB27" s="92">
        <v>15</v>
      </c>
    </row>
    <row r="28" spans="1:28" ht="18.75" customHeight="1">
      <c r="A28" s="83"/>
      <c r="B28" s="82"/>
      <c r="C28" s="82"/>
      <c r="D28" s="82"/>
      <c r="E28" s="82"/>
      <c r="F28" s="82"/>
      <c r="G28" s="82"/>
      <c r="H28" s="82"/>
      <c r="I28" s="82"/>
      <c r="J28" s="82"/>
      <c r="K28" s="82"/>
      <c r="L28" s="82"/>
      <c r="M28" s="82"/>
      <c r="N28" s="82"/>
      <c r="O28" s="84"/>
      <c r="P28" s="84"/>
      <c r="Q28" s="82"/>
      <c r="R28" s="82"/>
      <c r="S28" s="82"/>
      <c r="T28" s="90">
        <v>19</v>
      </c>
      <c r="U28" s="117" t="str">
        <f>Participantes!A13</f>
        <v>LEONARDO FABIÁN GENTILE DÍEZ</v>
      </c>
      <c r="V28" s="118" t="str">
        <f>Participantes!B13</f>
        <v>LEÓN</v>
      </c>
      <c r="W28" s="145">
        <f t="shared" si="0"/>
        <v>250</v>
      </c>
      <c r="X28" s="145">
        <f t="shared" si="1"/>
        <v>68.59</v>
      </c>
      <c r="Y28" s="145">
        <f t="shared" si="2"/>
        <v>1</v>
      </c>
      <c r="Z28" s="146">
        <f t="shared" si="3"/>
        <v>19</v>
      </c>
      <c r="AA28" s="145">
        <f t="shared" si="4"/>
        <v>318.59000000000003</v>
      </c>
      <c r="AB28" s="79">
        <v>17</v>
      </c>
    </row>
    <row r="29" spans="1:28" ht="21" customHeight="1" thickBot="1">
      <c r="A29" s="86"/>
      <c r="B29" s="87"/>
      <c r="C29" s="87"/>
      <c r="D29" s="87"/>
      <c r="E29" s="87"/>
      <c r="F29" s="87"/>
      <c r="G29" s="87"/>
      <c r="H29" s="87"/>
      <c r="I29" s="87"/>
      <c r="J29" s="87"/>
      <c r="K29" s="87"/>
      <c r="L29" s="87"/>
      <c r="M29" s="87"/>
      <c r="N29" s="87"/>
      <c r="O29" s="84"/>
      <c r="P29" s="88"/>
      <c r="Q29" s="88"/>
      <c r="R29" s="88"/>
      <c r="S29" s="88"/>
      <c r="T29" s="89"/>
      <c r="U29" s="117" t="str">
        <f>Participantes!A3</f>
        <v>LUÍS A. TRUJILLO PARDO</v>
      </c>
      <c r="V29" s="118" t="str">
        <f>Participantes!B3</f>
        <v>AVILA</v>
      </c>
      <c r="W29" s="145">
        <f t="shared" si="0"/>
        <v>0</v>
      </c>
      <c r="X29" s="145">
        <f t="shared" si="1"/>
        <v>0</v>
      </c>
      <c r="Y29" s="145">
        <f t="shared" si="2"/>
        <v>0</v>
      </c>
      <c r="Z29" s="146">
        <f t="shared" si="3"/>
        <v>0</v>
      </c>
      <c r="AA29" s="145">
        <f t="shared" si="4"/>
        <v>0</v>
      </c>
      <c r="AB29" s="150">
        <v>25.5</v>
      </c>
    </row>
    <row r="30" spans="1:28" ht="21.75" customHeight="1">
      <c r="A30" s="82"/>
      <c r="B30" s="82"/>
      <c r="C30" s="82"/>
      <c r="D30" s="82"/>
      <c r="E30" s="82"/>
      <c r="F30" s="82"/>
      <c r="G30" s="82"/>
      <c r="H30" s="82"/>
      <c r="I30" s="82"/>
      <c r="J30" s="82"/>
      <c r="K30" s="82"/>
      <c r="L30" s="82"/>
      <c r="M30" s="82"/>
      <c r="N30" s="82"/>
      <c r="O30" s="84"/>
      <c r="P30" s="82"/>
      <c r="Q30" s="84"/>
      <c r="R30" s="84"/>
      <c r="S30" s="84"/>
      <c r="T30" s="85"/>
      <c r="U30" s="117" t="str">
        <f>Participantes!A4</f>
        <v>JORGE VERGARA MARTÍN</v>
      </c>
      <c r="V30" s="118" t="str">
        <f>Participantes!B4</f>
        <v>AVILA</v>
      </c>
      <c r="W30" s="145">
        <f t="shared" si="0"/>
        <v>0</v>
      </c>
      <c r="X30" s="145">
        <f t="shared" si="1"/>
        <v>0</v>
      </c>
      <c r="Y30" s="145">
        <f t="shared" si="2"/>
        <v>0</v>
      </c>
      <c r="Z30" s="146">
        <f t="shared" si="3"/>
        <v>0</v>
      </c>
      <c r="AA30" s="145">
        <f t="shared" si="4"/>
        <v>0</v>
      </c>
      <c r="AB30" s="151">
        <v>25.5</v>
      </c>
    </row>
    <row r="31" spans="1:28" ht="21.75" customHeight="1" thickBot="1">
      <c r="A31" s="91"/>
      <c r="B31" s="82"/>
      <c r="C31" s="82"/>
      <c r="D31" s="82"/>
      <c r="E31" s="82"/>
      <c r="F31" s="82"/>
      <c r="G31" s="82"/>
      <c r="H31" s="82"/>
      <c r="I31" s="82"/>
      <c r="J31" s="82"/>
      <c r="K31" s="82"/>
      <c r="L31" s="82"/>
      <c r="M31" s="82"/>
      <c r="N31" s="82"/>
      <c r="O31" s="84"/>
      <c r="P31" s="82"/>
      <c r="Q31" s="82"/>
      <c r="R31" s="82"/>
      <c r="S31" s="82"/>
      <c r="T31" s="90"/>
      <c r="U31" s="117" t="str">
        <f>Participantes!A5</f>
        <v>MIGUEL A. GRANDE GÓMEZ</v>
      </c>
      <c r="V31" s="118" t="str">
        <f>Participantes!B5</f>
        <v>AVILA</v>
      </c>
      <c r="W31" s="145">
        <f t="shared" si="0"/>
        <v>0</v>
      </c>
      <c r="X31" s="145">
        <f t="shared" si="1"/>
        <v>0</v>
      </c>
      <c r="Y31" s="145">
        <f t="shared" si="2"/>
        <v>0</v>
      </c>
      <c r="Z31" s="146">
        <f t="shared" si="3"/>
        <v>0</v>
      </c>
      <c r="AA31" s="145">
        <f t="shared" si="4"/>
        <v>0</v>
      </c>
      <c r="AB31" s="150">
        <v>25.5</v>
      </c>
    </row>
    <row r="32" spans="1:28" ht="23.25" customHeight="1">
      <c r="A32" s="82"/>
      <c r="B32" s="82"/>
      <c r="C32" s="82"/>
      <c r="D32" s="82"/>
      <c r="E32" s="82"/>
      <c r="F32" s="82"/>
      <c r="G32" s="82"/>
      <c r="H32" s="82"/>
      <c r="I32" s="82"/>
      <c r="J32" s="82"/>
      <c r="K32" s="82"/>
      <c r="L32" s="82"/>
      <c r="M32" s="82"/>
      <c r="N32" s="82"/>
      <c r="O32" s="84"/>
      <c r="P32" s="82"/>
      <c r="Q32" s="84"/>
      <c r="R32" s="84"/>
      <c r="S32" s="84"/>
      <c r="T32" s="85"/>
      <c r="U32" s="117" t="str">
        <f>Participantes!A9</f>
        <v>ROBERTO GONZÁLEZ PEÑA</v>
      </c>
      <c r="V32" s="118" t="str">
        <f>Participantes!B9</f>
        <v>BURGOS</v>
      </c>
      <c r="W32" s="145">
        <f t="shared" si="0"/>
        <v>0</v>
      </c>
      <c r="X32" s="145">
        <f t="shared" si="1"/>
        <v>0</v>
      </c>
      <c r="Y32" s="145">
        <f t="shared" si="2"/>
        <v>0</v>
      </c>
      <c r="Z32" s="146">
        <f t="shared" si="3"/>
        <v>0</v>
      </c>
      <c r="AA32" s="145">
        <f t="shared" si="4"/>
        <v>0</v>
      </c>
      <c r="AB32" s="151">
        <v>25.5</v>
      </c>
    </row>
    <row r="33" spans="1:28" ht="22.5" customHeight="1" thickBot="1">
      <c r="A33" s="82"/>
      <c r="B33" s="82"/>
      <c r="C33" s="82"/>
      <c r="D33" s="82"/>
      <c r="E33" s="82"/>
      <c r="F33" s="82"/>
      <c r="G33" s="82"/>
      <c r="H33" s="82"/>
      <c r="I33" s="82"/>
      <c r="J33" s="82"/>
      <c r="K33" s="82"/>
      <c r="L33" s="82"/>
      <c r="M33" s="82"/>
      <c r="N33" s="82"/>
      <c r="O33" s="84"/>
      <c r="P33" s="82"/>
      <c r="Q33" s="84"/>
      <c r="R33" s="84"/>
      <c r="S33" s="84"/>
      <c r="T33" s="85"/>
      <c r="U33" s="117" t="str">
        <f>Participantes!A11</f>
        <v>DANIEL MARTÍN RODRÍGUEZ</v>
      </c>
      <c r="V33" s="118" t="str">
        <f>Participantes!B11</f>
        <v>LEÓN</v>
      </c>
      <c r="W33" s="145">
        <f t="shared" si="0"/>
        <v>0</v>
      </c>
      <c r="X33" s="145">
        <f t="shared" si="1"/>
        <v>0</v>
      </c>
      <c r="Y33" s="145">
        <f t="shared" si="2"/>
        <v>0</v>
      </c>
      <c r="Z33" s="146">
        <f t="shared" si="3"/>
        <v>0</v>
      </c>
      <c r="AA33" s="145">
        <f t="shared" si="4"/>
        <v>0</v>
      </c>
      <c r="AB33" s="150">
        <v>25.5</v>
      </c>
    </row>
    <row r="34" spans="1:28" ht="21.75" customHeight="1">
      <c r="A34" s="82"/>
      <c r="B34" s="82"/>
      <c r="C34" s="82"/>
      <c r="D34" s="82"/>
      <c r="E34" s="82"/>
      <c r="F34" s="82"/>
      <c r="G34" s="82"/>
      <c r="H34" s="82"/>
      <c r="I34" s="82"/>
      <c r="J34" s="82"/>
      <c r="K34" s="82"/>
      <c r="L34" s="82"/>
      <c r="M34" s="82"/>
      <c r="N34" s="82"/>
      <c r="O34" s="84"/>
      <c r="P34" s="82"/>
      <c r="Q34" s="84"/>
      <c r="R34" s="84"/>
      <c r="S34" s="84"/>
      <c r="T34" s="85"/>
      <c r="U34" s="117" t="str">
        <f>Participantes!A14</f>
        <v>JOSÉ-MANUEL JUAN CIFUENTES</v>
      </c>
      <c r="V34" s="118" t="str">
        <f>Participantes!B14</f>
        <v>LEÓN</v>
      </c>
      <c r="W34" s="145">
        <f t="shared" si="0"/>
        <v>0</v>
      </c>
      <c r="X34" s="145">
        <f t="shared" si="1"/>
        <v>0</v>
      </c>
      <c r="Y34" s="145">
        <f t="shared" si="2"/>
        <v>0</v>
      </c>
      <c r="Z34" s="146">
        <f t="shared" si="3"/>
        <v>0</v>
      </c>
      <c r="AA34" s="145">
        <f t="shared" si="4"/>
        <v>0</v>
      </c>
      <c r="AB34" s="151">
        <v>25.5</v>
      </c>
    </row>
    <row r="35" spans="1:28" ht="18" customHeight="1" thickBot="1">
      <c r="A35" s="82"/>
      <c r="B35" s="82"/>
      <c r="C35" s="82"/>
      <c r="D35" s="82"/>
      <c r="E35" s="82"/>
      <c r="F35" s="82"/>
      <c r="G35" s="82"/>
      <c r="H35" s="82"/>
      <c r="I35" s="82"/>
      <c r="J35" s="82"/>
      <c r="K35" s="82"/>
      <c r="L35" s="82"/>
      <c r="M35" s="82"/>
      <c r="N35" s="82"/>
      <c r="O35" s="84"/>
      <c r="P35" s="82"/>
      <c r="Q35" s="84"/>
      <c r="R35" s="84"/>
      <c r="S35" s="84"/>
      <c r="T35" s="85"/>
      <c r="U35" s="117" t="str">
        <f>Participantes!A17</f>
        <v>DAVID DIEZ MÍNGUEZ</v>
      </c>
      <c r="V35" s="118" t="str">
        <f>Participantes!B17</f>
        <v>PALENCIA</v>
      </c>
      <c r="W35" s="145">
        <f t="shared" si="0"/>
        <v>0</v>
      </c>
      <c r="X35" s="145">
        <f t="shared" si="1"/>
        <v>0</v>
      </c>
      <c r="Y35" s="145">
        <f t="shared" si="2"/>
        <v>0</v>
      </c>
      <c r="Z35" s="146">
        <f t="shared" si="3"/>
        <v>0</v>
      </c>
      <c r="AA35" s="145">
        <f t="shared" si="4"/>
        <v>0</v>
      </c>
      <c r="AB35" s="150">
        <v>25.5</v>
      </c>
    </row>
    <row r="36" spans="1:28" ht="21.75" customHeight="1">
      <c r="A36" s="82"/>
      <c r="B36" s="82"/>
      <c r="C36" s="82"/>
      <c r="D36" s="82"/>
      <c r="E36" s="82"/>
      <c r="F36" s="82"/>
      <c r="G36" s="82"/>
      <c r="H36" s="82"/>
      <c r="I36" s="82"/>
      <c r="J36" s="82"/>
      <c r="K36" s="82"/>
      <c r="L36" s="82"/>
      <c r="M36" s="82"/>
      <c r="N36" s="82"/>
      <c r="O36" s="84"/>
      <c r="P36" s="82"/>
      <c r="Q36" s="84"/>
      <c r="R36" s="84"/>
      <c r="S36" s="84"/>
      <c r="T36" s="85"/>
      <c r="U36" s="117" t="str">
        <f>Participantes!A18</f>
        <v>LUIS ÁLVAREZ MARTÍN</v>
      </c>
      <c r="V36" s="118" t="str">
        <f>Participantes!B18</f>
        <v>PALENCIA</v>
      </c>
      <c r="W36" s="145">
        <f t="shared" si="0"/>
        <v>0</v>
      </c>
      <c r="X36" s="145">
        <f t="shared" si="1"/>
        <v>0</v>
      </c>
      <c r="Y36" s="145">
        <f t="shared" si="2"/>
        <v>0</v>
      </c>
      <c r="Z36" s="146">
        <f t="shared" si="3"/>
        <v>0</v>
      </c>
      <c r="AA36" s="145">
        <f t="shared" si="4"/>
        <v>0</v>
      </c>
      <c r="AB36" s="151">
        <v>25.5</v>
      </c>
    </row>
    <row r="37" spans="1:28" ht="21.75" customHeight="1" thickBot="1">
      <c r="A37" s="82"/>
      <c r="B37" s="82"/>
      <c r="C37" s="82"/>
      <c r="D37" s="82"/>
      <c r="E37" s="82"/>
      <c r="F37" s="82"/>
      <c r="G37" s="82"/>
      <c r="H37" s="82"/>
      <c r="I37" s="82"/>
      <c r="J37" s="82"/>
      <c r="K37" s="82"/>
      <c r="L37" s="82"/>
      <c r="M37" s="82"/>
      <c r="N37" s="82"/>
      <c r="O37" s="84"/>
      <c r="P37" s="82"/>
      <c r="Q37" s="84"/>
      <c r="R37" s="84"/>
      <c r="S37" s="84"/>
      <c r="T37" s="85"/>
      <c r="U37" s="117" t="str">
        <f>Participantes!A19</f>
        <v>JOSÉ-MANUEL CORREA GARCÍA</v>
      </c>
      <c r="V37" s="118" t="str">
        <f>Participantes!B19</f>
        <v>PALENCIA</v>
      </c>
      <c r="W37" s="145">
        <f t="shared" si="0"/>
        <v>0</v>
      </c>
      <c r="X37" s="145">
        <f t="shared" si="1"/>
        <v>0</v>
      </c>
      <c r="Y37" s="145">
        <f t="shared" si="2"/>
        <v>0</v>
      </c>
      <c r="Z37" s="146">
        <f t="shared" si="3"/>
        <v>0</v>
      </c>
      <c r="AA37" s="145">
        <f t="shared" si="4"/>
        <v>0</v>
      </c>
      <c r="AB37" s="150">
        <v>25.5</v>
      </c>
    </row>
    <row r="38" spans="1:28" ht="21.75" customHeight="1">
      <c r="A38" s="82"/>
      <c r="B38" s="82"/>
      <c r="C38" s="82"/>
      <c r="D38" s="82"/>
      <c r="E38" s="82"/>
      <c r="F38" s="82"/>
      <c r="G38" s="82"/>
      <c r="H38" s="82"/>
      <c r="I38" s="82"/>
      <c r="J38" s="82"/>
      <c r="K38" s="82"/>
      <c r="L38" s="82"/>
      <c r="M38" s="82"/>
      <c r="N38" s="82"/>
      <c r="O38" s="84"/>
      <c r="P38" s="82"/>
      <c r="Q38" s="84"/>
      <c r="R38" s="84"/>
      <c r="S38" s="84"/>
      <c r="T38" s="85"/>
      <c r="U38" s="117" t="str">
        <f>Participantes!A22</f>
        <v>LUIS-ALBERTO HARO BARBERO</v>
      </c>
      <c r="V38" s="118" t="str">
        <f>Participantes!B22</f>
        <v>SALAMANCA</v>
      </c>
      <c r="W38" s="145">
        <f t="shared" si="0"/>
        <v>0</v>
      </c>
      <c r="X38" s="145">
        <f t="shared" si="1"/>
        <v>0</v>
      </c>
      <c r="Y38" s="145">
        <f t="shared" si="2"/>
        <v>0</v>
      </c>
      <c r="Z38" s="146">
        <f t="shared" si="3"/>
        <v>0</v>
      </c>
      <c r="AA38" s="145">
        <f t="shared" si="4"/>
        <v>0</v>
      </c>
      <c r="AB38" s="151">
        <v>25.5</v>
      </c>
    </row>
    <row r="39" spans="1:28" ht="21.75" customHeight="1" thickBot="1">
      <c r="A39" s="82"/>
      <c r="B39" s="82"/>
      <c r="C39" s="82"/>
      <c r="D39" s="82"/>
      <c r="E39" s="82"/>
      <c r="F39" s="82"/>
      <c r="G39" s="82"/>
      <c r="H39" s="82"/>
      <c r="I39" s="82"/>
      <c r="J39" s="82"/>
      <c r="K39" s="82"/>
      <c r="L39" s="82"/>
      <c r="M39" s="82"/>
      <c r="N39" s="82"/>
      <c r="O39" s="84"/>
      <c r="P39" s="82"/>
      <c r="Q39" s="84"/>
      <c r="R39" s="84"/>
      <c r="S39" s="84"/>
      <c r="T39" s="85"/>
      <c r="U39" s="117" t="str">
        <f>Participantes!A23</f>
        <v>DAVID CASADO DEL RÍO</v>
      </c>
      <c r="V39" s="118" t="str">
        <f>Participantes!B23</f>
        <v>SALAMANCA</v>
      </c>
      <c r="W39" s="145">
        <f t="shared" si="0"/>
        <v>0</v>
      </c>
      <c r="X39" s="145">
        <f t="shared" si="1"/>
        <v>0</v>
      </c>
      <c r="Y39" s="145">
        <f t="shared" si="2"/>
        <v>0</v>
      </c>
      <c r="Z39" s="146">
        <f t="shared" si="3"/>
        <v>0</v>
      </c>
      <c r="AA39" s="145">
        <f t="shared" si="4"/>
        <v>0</v>
      </c>
      <c r="AB39" s="150">
        <v>25.5</v>
      </c>
    </row>
    <row r="40" spans="1:28" ht="21.75" customHeight="1">
      <c r="A40" s="82"/>
      <c r="B40" s="82"/>
      <c r="C40" s="82"/>
      <c r="D40" s="82"/>
      <c r="E40" s="82"/>
      <c r="F40" s="82"/>
      <c r="G40" s="82"/>
      <c r="H40" s="82"/>
      <c r="I40" s="82"/>
      <c r="J40" s="82"/>
      <c r="K40" s="82"/>
      <c r="L40" s="82"/>
      <c r="M40" s="82"/>
      <c r="N40" s="82"/>
      <c r="O40" s="84"/>
      <c r="P40" s="82"/>
      <c r="Q40" s="84"/>
      <c r="R40" s="84"/>
      <c r="S40" s="84"/>
      <c r="T40" s="85"/>
      <c r="U40" s="117" t="str">
        <f>Participantes!A24</f>
        <v>ENRIQUE ROMERA SÁNCHEZ</v>
      </c>
      <c r="V40" s="118" t="str">
        <f>Participantes!B24</f>
        <v>SORIA</v>
      </c>
      <c r="W40" s="145">
        <f t="shared" si="0"/>
        <v>0</v>
      </c>
      <c r="X40" s="145">
        <f t="shared" si="1"/>
        <v>0</v>
      </c>
      <c r="Y40" s="145">
        <f t="shared" si="2"/>
        <v>0</v>
      </c>
      <c r="Z40" s="146">
        <f t="shared" si="3"/>
        <v>0</v>
      </c>
      <c r="AA40" s="145">
        <f t="shared" si="4"/>
        <v>0</v>
      </c>
      <c r="AB40" s="151">
        <v>25.5</v>
      </c>
    </row>
    <row r="41" spans="1:28" ht="21.75" customHeight="1" thickBot="1">
      <c r="A41" s="82"/>
      <c r="B41" s="82"/>
      <c r="C41" s="82"/>
      <c r="D41" s="82"/>
      <c r="E41" s="82"/>
      <c r="F41" s="82"/>
      <c r="G41" s="82"/>
      <c r="H41" s="82"/>
      <c r="I41" s="82"/>
      <c r="J41" s="82"/>
      <c r="K41" s="82"/>
      <c r="L41" s="82"/>
      <c r="M41" s="82"/>
      <c r="N41" s="82"/>
      <c r="O41" s="84"/>
      <c r="P41" s="82"/>
      <c r="Q41" s="84"/>
      <c r="R41" s="84"/>
      <c r="S41" s="84"/>
      <c r="T41" s="85"/>
      <c r="U41" s="117" t="str">
        <f>Participantes!A25</f>
        <v>JOSÉ-ANTONIO MONTERO AMO</v>
      </c>
      <c r="V41" s="118" t="str">
        <f>Participantes!B25</f>
        <v>SORIA</v>
      </c>
      <c r="W41" s="145">
        <f t="shared" si="0"/>
        <v>0</v>
      </c>
      <c r="X41" s="145">
        <f t="shared" si="1"/>
        <v>0</v>
      </c>
      <c r="Y41" s="145">
        <f t="shared" si="2"/>
        <v>0</v>
      </c>
      <c r="Z41" s="146">
        <f t="shared" si="3"/>
        <v>0</v>
      </c>
      <c r="AA41" s="145">
        <f t="shared" si="4"/>
        <v>0</v>
      </c>
      <c r="AB41" s="150">
        <v>25.5</v>
      </c>
    </row>
    <row r="42" spans="1:28" ht="21.75" customHeight="1">
      <c r="A42" s="82"/>
      <c r="B42" s="82"/>
      <c r="C42" s="82"/>
      <c r="D42" s="82"/>
      <c r="E42" s="82"/>
      <c r="F42" s="82"/>
      <c r="G42" s="82"/>
      <c r="H42" s="82"/>
      <c r="I42" s="82"/>
      <c r="J42" s="82"/>
      <c r="K42" s="82"/>
      <c r="L42" s="82"/>
      <c r="M42" s="82"/>
      <c r="N42" s="82"/>
      <c r="O42" s="84"/>
      <c r="P42" s="82"/>
      <c r="Q42" s="82"/>
      <c r="R42" s="82"/>
      <c r="S42" s="82"/>
      <c r="T42" s="90"/>
      <c r="U42" s="117" t="str">
        <f>Participantes!A27</f>
        <v>VICENTE ACEBES CABREROS</v>
      </c>
      <c r="V42" s="118" t="str">
        <f>Participantes!B27</f>
        <v>VALLADOLID</v>
      </c>
      <c r="W42" s="145">
        <f t="shared" si="0"/>
        <v>0</v>
      </c>
      <c r="X42" s="145">
        <f t="shared" si="1"/>
        <v>0</v>
      </c>
      <c r="Y42" s="145">
        <f t="shared" si="2"/>
        <v>0</v>
      </c>
      <c r="Z42" s="146">
        <f t="shared" si="3"/>
        <v>0</v>
      </c>
      <c r="AA42" s="145">
        <f t="shared" si="4"/>
        <v>0</v>
      </c>
      <c r="AB42" s="151">
        <v>25.5</v>
      </c>
    </row>
    <row r="43" spans="1:28" ht="21.75" customHeight="1">
      <c r="A43" s="82"/>
      <c r="B43" s="82"/>
      <c r="C43" s="82"/>
      <c r="D43" s="82"/>
      <c r="E43" s="82"/>
      <c r="F43" s="82"/>
      <c r="G43" s="82"/>
      <c r="H43" s="82"/>
      <c r="I43" s="82"/>
      <c r="J43" s="82"/>
      <c r="K43" s="82"/>
      <c r="L43" s="82"/>
      <c r="M43" s="82"/>
      <c r="N43" s="82"/>
      <c r="O43" s="84"/>
      <c r="P43" s="82"/>
      <c r="Q43" s="82"/>
      <c r="R43" s="82"/>
      <c r="S43" s="82"/>
      <c r="T43" s="90"/>
      <c r="U43" s="117" t="str">
        <f>Participantes!A32</f>
        <v>FRANCISCO JAVIER MARTÍN CABREROS</v>
      </c>
      <c r="V43" s="118" t="str">
        <f>Participantes!B32</f>
        <v>ZAMORA</v>
      </c>
      <c r="W43" s="145">
        <f t="shared" si="0"/>
        <v>0</v>
      </c>
      <c r="X43" s="145">
        <f t="shared" si="1"/>
        <v>0</v>
      </c>
      <c r="Y43" s="145">
        <f t="shared" si="2"/>
        <v>0</v>
      </c>
      <c r="Z43" s="146">
        <f t="shared" si="3"/>
        <v>0</v>
      </c>
      <c r="AA43" s="145">
        <f t="shared" si="4"/>
        <v>0</v>
      </c>
      <c r="AB43" s="150">
        <v>25.5</v>
      </c>
    </row>
    <row r="44" spans="1:28" ht="18" customHeight="1" hidden="1">
      <c r="A44" s="11"/>
      <c r="B44" s="11"/>
      <c r="C44" s="11"/>
      <c r="D44" s="11"/>
      <c r="E44" s="11"/>
      <c r="F44" s="11"/>
      <c r="G44" s="11"/>
      <c r="H44" s="11"/>
      <c r="I44" s="11"/>
      <c r="J44" s="11"/>
      <c r="K44" s="11"/>
      <c r="L44" s="11"/>
      <c r="M44" s="11"/>
      <c r="N44" s="11"/>
      <c r="O44" s="11"/>
      <c r="P44" s="11"/>
      <c r="Q44" s="11"/>
      <c r="R44" s="11"/>
      <c r="S44" s="11"/>
      <c r="T44" s="71"/>
      <c r="U44" s="75"/>
      <c r="V44" s="11"/>
      <c r="W44" s="57">
        <f t="shared" si="0"/>
        <v>0</v>
      </c>
      <c r="X44" s="58">
        <f t="shared" si="1"/>
        <v>0</v>
      </c>
      <c r="Y44" s="58">
        <f t="shared" si="2"/>
        <v>0</v>
      </c>
      <c r="Z44" s="59">
        <f t="shared" si="3"/>
        <v>0</v>
      </c>
      <c r="AA44" s="58">
        <f t="shared" si="4"/>
        <v>0</v>
      </c>
      <c r="AB44" s="79">
        <v>25</v>
      </c>
    </row>
    <row r="45" spans="1:28" ht="18" customHeight="1" hidden="1">
      <c r="A45" s="11"/>
      <c r="B45" s="11"/>
      <c r="C45" s="11"/>
      <c r="D45" s="11"/>
      <c r="E45" s="11"/>
      <c r="F45" s="11"/>
      <c r="G45" s="11"/>
      <c r="H45" s="11"/>
      <c r="I45" s="11"/>
      <c r="J45" s="11"/>
      <c r="K45" s="11"/>
      <c r="L45" s="11"/>
      <c r="M45" s="11"/>
      <c r="N45" s="11"/>
      <c r="O45" s="11"/>
      <c r="P45" s="11"/>
      <c r="Q45" s="11"/>
      <c r="R45" s="11"/>
      <c r="S45" s="11"/>
      <c r="T45" s="71"/>
      <c r="U45" s="75"/>
      <c r="V45" s="11"/>
      <c r="W45" s="57">
        <f t="shared" si="0"/>
        <v>0</v>
      </c>
      <c r="X45" s="58">
        <f t="shared" si="1"/>
        <v>0</v>
      </c>
      <c r="Y45" s="58">
        <f t="shared" si="2"/>
        <v>0</v>
      </c>
      <c r="Z45" s="59">
        <f t="shared" si="3"/>
        <v>0</v>
      </c>
      <c r="AA45" s="58">
        <f t="shared" si="4"/>
        <v>0</v>
      </c>
      <c r="AB45" s="79">
        <v>25</v>
      </c>
    </row>
    <row r="46" spans="1:28" ht="18" customHeight="1" hidden="1">
      <c r="A46" s="11"/>
      <c r="B46" s="11"/>
      <c r="C46" s="11"/>
      <c r="D46" s="11"/>
      <c r="E46" s="11"/>
      <c r="F46" s="11"/>
      <c r="G46" s="11"/>
      <c r="H46" s="11"/>
      <c r="I46" s="11"/>
      <c r="J46" s="11"/>
      <c r="K46" s="11"/>
      <c r="L46" s="11"/>
      <c r="M46" s="11"/>
      <c r="N46" s="11"/>
      <c r="O46" s="11"/>
      <c r="P46" s="11"/>
      <c r="Q46" s="11"/>
      <c r="R46" s="11"/>
      <c r="S46" s="11"/>
      <c r="T46" s="71"/>
      <c r="U46" s="75"/>
      <c r="V46" s="11"/>
      <c r="W46" s="57">
        <f t="shared" si="0"/>
        <v>0</v>
      </c>
      <c r="X46" s="58">
        <f t="shared" si="1"/>
        <v>0</v>
      </c>
      <c r="Y46" s="58">
        <f t="shared" si="2"/>
        <v>0</v>
      </c>
      <c r="Z46" s="59">
        <f t="shared" si="3"/>
        <v>0</v>
      </c>
      <c r="AA46" s="58">
        <f t="shared" si="4"/>
        <v>0</v>
      </c>
      <c r="AB46" s="79">
        <v>25</v>
      </c>
    </row>
    <row r="47" spans="1:28" ht="18" customHeight="1" hidden="1" thickBot="1">
      <c r="A47" s="11"/>
      <c r="B47" s="11"/>
      <c r="C47" s="11"/>
      <c r="D47" s="11"/>
      <c r="E47" s="11"/>
      <c r="F47" s="11"/>
      <c r="G47" s="11"/>
      <c r="H47" s="11"/>
      <c r="I47" s="11"/>
      <c r="J47" s="11"/>
      <c r="K47" s="11"/>
      <c r="L47" s="11"/>
      <c r="M47" s="11"/>
      <c r="N47" s="11"/>
      <c r="O47" s="11"/>
      <c r="P47" s="11"/>
      <c r="Q47" s="11"/>
      <c r="R47" s="11"/>
      <c r="S47" s="11"/>
      <c r="T47" s="71"/>
      <c r="U47" s="76"/>
      <c r="V47" s="77"/>
      <c r="W47" s="77"/>
      <c r="X47" s="77"/>
      <c r="Y47" s="77"/>
      <c r="Z47" s="77"/>
      <c r="AA47" s="78"/>
      <c r="AB47" s="79">
        <v>25</v>
      </c>
    </row>
    <row r="48" ht="12.75">
      <c r="AB48" s="79"/>
    </row>
    <row r="50" ht="12.75">
      <c r="T50" s="69">
        <f>AVERAGE(A12:T43)</f>
        <v>21.755384615384614</v>
      </c>
    </row>
  </sheetData>
  <sheetProtection/>
  <printOptions/>
  <pageMargins left="0.65" right="0.31496062992125984" top="0.63" bottom="0.5118110236220472" header="0.31496062992125984" footer="0.5118110236220472"/>
  <pageSetup fitToHeight="0" fitToWidth="1" horizontalDpi="1200" verticalDpi="1200" orientation="portrait" paperSize="9"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B46"/>
  <sheetViews>
    <sheetView view="pageBreakPreview" zoomScale="70" zoomScaleSheetLayoutView="70" zoomScalePageLayoutView="0" workbookViewId="0" topLeftCell="M4">
      <selection activeCell="AB44" sqref="AB44"/>
    </sheetView>
  </sheetViews>
  <sheetFormatPr defaultColWidth="12" defaultRowHeight="12.75"/>
  <cols>
    <col min="1" max="13" width="9.66015625" style="2" customWidth="1"/>
    <col min="14" max="14" width="9.16015625" style="2" customWidth="1"/>
    <col min="15" max="19" width="9.66015625" style="2" customWidth="1"/>
    <col min="20" max="20" width="9.16015625" style="2" customWidth="1"/>
    <col min="21" max="21" width="48.83203125" style="2" customWidth="1"/>
    <col min="22" max="22" width="26.33203125" style="2" customWidth="1"/>
    <col min="23" max="24" width="10" style="2" customWidth="1"/>
    <col min="25" max="25" width="8" style="2" customWidth="1"/>
    <col min="26" max="26" width="7" style="2" customWidth="1"/>
    <col min="27" max="27" width="8.83203125" style="2" customWidth="1"/>
    <col min="28" max="28" width="16" style="4" customWidth="1"/>
    <col min="29" max="16384" width="12" style="2" customWidth="1"/>
  </cols>
  <sheetData>
    <row r="1" ht="18" customHeight="1">
      <c r="W1" s="9"/>
    </row>
    <row r="2" spans="23:28" ht="18" customHeight="1">
      <c r="W2" s="9"/>
      <c r="AB2" s="3"/>
    </row>
    <row r="3" ht="18" customHeight="1">
      <c r="W3" s="9"/>
    </row>
    <row r="4" spans="23:28" ht="18" customHeight="1">
      <c r="W4" s="9"/>
      <c r="AB4" s="3"/>
    </row>
    <row r="5" ht="18" customHeight="1">
      <c r="U5" s="15"/>
    </row>
    <row r="6" ht="18" customHeight="1">
      <c r="AB6" s="3"/>
    </row>
    <row r="7" ht="18" customHeight="1">
      <c r="U7" s="1" t="s">
        <v>58</v>
      </c>
    </row>
    <row r="8" spans="17:26" ht="18" customHeight="1">
      <c r="Q8" s="2" t="s">
        <v>25</v>
      </c>
      <c r="S8" s="2">
        <f>AVERAGE(A12:T43)</f>
        <v>21.566666666666666</v>
      </c>
      <c r="U8" s="1" t="s">
        <v>57</v>
      </c>
      <c r="W8" s="10" t="s">
        <v>7</v>
      </c>
      <c r="Z8" s="31">
        <f>COUNTIF((AA12:AA43),0)</f>
        <v>23</v>
      </c>
    </row>
    <row r="9" spans="21:26" ht="18" customHeight="1">
      <c r="U9" s="4"/>
      <c r="W9" s="8" t="s">
        <v>8</v>
      </c>
      <c r="Z9" s="6">
        <f>((COUNTIF(Y12:Y43,0)/2)+1)+COUNT(Y12:Y43)-COUNTIF(Y12:Y43,0)</f>
        <v>21.5</v>
      </c>
    </row>
    <row r="10" ht="18" customHeight="1" thickBot="1"/>
    <row r="11" spans="1:28" ht="39.75" customHeight="1" thickBot="1">
      <c r="A11" s="14" t="s">
        <v>6</v>
      </c>
      <c r="B11" s="13" t="s">
        <v>6</v>
      </c>
      <c r="C11" s="13" t="s">
        <v>6</v>
      </c>
      <c r="D11" s="13" t="s">
        <v>6</v>
      </c>
      <c r="E11" s="13" t="s">
        <v>6</v>
      </c>
      <c r="F11" s="13" t="s">
        <v>6</v>
      </c>
      <c r="G11" s="13" t="s">
        <v>6</v>
      </c>
      <c r="H11" s="13" t="s">
        <v>6</v>
      </c>
      <c r="I11" s="13" t="s">
        <v>6</v>
      </c>
      <c r="J11" s="13" t="s">
        <v>6</v>
      </c>
      <c r="K11" s="13" t="s">
        <v>6</v>
      </c>
      <c r="L11" s="13" t="s">
        <v>6</v>
      </c>
      <c r="M11" s="13" t="s">
        <v>6</v>
      </c>
      <c r="N11" s="13" t="s">
        <v>6</v>
      </c>
      <c r="O11" s="13" t="s">
        <v>6</v>
      </c>
      <c r="P11" s="13" t="s">
        <v>6</v>
      </c>
      <c r="Q11" s="13" t="s">
        <v>6</v>
      </c>
      <c r="R11" s="13" t="s">
        <v>6</v>
      </c>
      <c r="S11" s="13" t="s">
        <v>6</v>
      </c>
      <c r="T11" s="13" t="s">
        <v>6</v>
      </c>
      <c r="U11" s="72" t="s">
        <v>0</v>
      </c>
      <c r="V11" s="73" t="s">
        <v>84</v>
      </c>
      <c r="W11" s="93" t="s">
        <v>1</v>
      </c>
      <c r="X11" s="94" t="s">
        <v>2</v>
      </c>
      <c r="Y11" s="94" t="s">
        <v>9</v>
      </c>
      <c r="Z11" s="94" t="s">
        <v>4</v>
      </c>
      <c r="AA11" s="95" t="s">
        <v>3</v>
      </c>
      <c r="AB11" s="73" t="s">
        <v>5</v>
      </c>
    </row>
    <row r="12" spans="1:28" ht="18" customHeight="1">
      <c r="A12" s="12"/>
      <c r="B12" s="11"/>
      <c r="C12" s="11"/>
      <c r="D12" s="11"/>
      <c r="E12" s="11"/>
      <c r="F12" s="11"/>
      <c r="G12" s="11"/>
      <c r="H12" s="11"/>
      <c r="I12" s="11"/>
      <c r="J12" s="11"/>
      <c r="K12" s="11"/>
      <c r="L12" s="11"/>
      <c r="M12" s="11"/>
      <c r="N12" s="11"/>
      <c r="O12" s="11"/>
      <c r="P12" s="11"/>
      <c r="Q12" s="11"/>
      <c r="R12" s="11">
        <v>23.2</v>
      </c>
      <c r="S12" s="11">
        <v>20.7</v>
      </c>
      <c r="T12" s="71">
        <v>21.6</v>
      </c>
      <c r="U12" s="117" t="str">
        <f>Participantes!A9</f>
        <v>ROBERTO GONZÁLEZ PEÑA</v>
      </c>
      <c r="V12" s="118" t="str">
        <f>Participantes!B9</f>
        <v>BURGOS</v>
      </c>
      <c r="W12" s="140">
        <f aca="true" t="shared" si="0" ref="W12:W43">SUM(Y12)*250</f>
        <v>750</v>
      </c>
      <c r="X12" s="138">
        <f aca="true" t="shared" si="1" ref="X12:X43">(A12^3+B12^3+C12^3+D12^3+E12^3+F12^3+G12^3+H12^3+I12^3+J12^3+K12^3+L12^3+M12^3+N12^3+O12^3+P12^3+Q12^3+R12^3+S12^3+T12^3)/100</f>
        <v>314.34607000000005</v>
      </c>
      <c r="Y12" s="138">
        <f aca="true" t="shared" si="2" ref="Y12:Y43">COUNT(A12:T12)</f>
        <v>3</v>
      </c>
      <c r="Z12" s="147">
        <f aca="true" t="shared" si="3" ref="Z12:Z43">MAX(A12:T12)</f>
        <v>23.2</v>
      </c>
      <c r="AA12" s="138">
        <f aca="true" t="shared" si="4" ref="AA12:AA43">SUM(W12+X12)</f>
        <v>1064.34607</v>
      </c>
      <c r="AB12" s="97">
        <v>1</v>
      </c>
    </row>
    <row r="13" spans="1:28" ht="18" customHeight="1">
      <c r="A13" s="12"/>
      <c r="B13" s="11"/>
      <c r="C13" s="11"/>
      <c r="D13" s="11"/>
      <c r="E13" s="11"/>
      <c r="F13" s="11"/>
      <c r="G13" s="11"/>
      <c r="H13" s="11"/>
      <c r="I13" s="11"/>
      <c r="J13" s="11"/>
      <c r="K13" s="11"/>
      <c r="L13" s="11"/>
      <c r="M13" s="11"/>
      <c r="N13" s="11"/>
      <c r="O13" s="11"/>
      <c r="P13" s="11"/>
      <c r="Q13" s="11"/>
      <c r="R13" s="11"/>
      <c r="S13" s="11">
        <v>20</v>
      </c>
      <c r="T13" s="71">
        <v>22.5</v>
      </c>
      <c r="U13" s="117" t="str">
        <f>Participantes!A30</f>
        <v>JOSÉ-MIGUEL JUAN MARTÍNEZ</v>
      </c>
      <c r="V13" s="118" t="str">
        <f>Participantes!B30</f>
        <v>ZAMORA</v>
      </c>
      <c r="W13" s="140">
        <f t="shared" si="0"/>
        <v>500</v>
      </c>
      <c r="X13" s="140">
        <f t="shared" si="1"/>
        <v>193.90625</v>
      </c>
      <c r="Y13" s="140">
        <f t="shared" si="2"/>
        <v>2</v>
      </c>
      <c r="Z13" s="148">
        <f t="shared" si="3"/>
        <v>22.5</v>
      </c>
      <c r="AA13" s="140">
        <f t="shared" si="4"/>
        <v>693.90625</v>
      </c>
      <c r="AB13" s="98">
        <v>2</v>
      </c>
    </row>
    <row r="14" spans="1:28" ht="18" customHeight="1">
      <c r="A14" s="12"/>
      <c r="B14" s="11"/>
      <c r="C14" s="11"/>
      <c r="D14" s="11"/>
      <c r="E14" s="11"/>
      <c r="F14" s="11"/>
      <c r="G14" s="11"/>
      <c r="H14" s="11"/>
      <c r="I14" s="11"/>
      <c r="J14" s="11"/>
      <c r="K14" s="11"/>
      <c r="L14" s="11"/>
      <c r="M14" s="11"/>
      <c r="N14" s="11"/>
      <c r="O14" s="11"/>
      <c r="P14" s="11"/>
      <c r="Q14" s="11"/>
      <c r="R14" s="11"/>
      <c r="S14" s="11"/>
      <c r="T14" s="71">
        <v>29.3</v>
      </c>
      <c r="U14" s="117" t="str">
        <f>Participantes!A23</f>
        <v>DAVID CASADO DEL RÍO</v>
      </c>
      <c r="V14" s="118" t="str">
        <f>Participantes!B23</f>
        <v>SALAMANCA</v>
      </c>
      <c r="W14" s="140">
        <f t="shared" si="0"/>
        <v>250</v>
      </c>
      <c r="X14" s="140">
        <f t="shared" si="1"/>
        <v>251.53757000000002</v>
      </c>
      <c r="Y14" s="140">
        <f t="shared" si="2"/>
        <v>1</v>
      </c>
      <c r="Z14" s="148">
        <f t="shared" si="3"/>
        <v>29.3</v>
      </c>
      <c r="AA14" s="140">
        <f t="shared" si="4"/>
        <v>501.53757</v>
      </c>
      <c r="AB14" s="98">
        <v>3</v>
      </c>
    </row>
    <row r="15" spans="1:28" ht="18" customHeight="1">
      <c r="A15" s="12"/>
      <c r="B15" s="11"/>
      <c r="C15" s="11"/>
      <c r="D15" s="11"/>
      <c r="E15" s="11"/>
      <c r="F15" s="11"/>
      <c r="G15" s="11"/>
      <c r="H15" s="11"/>
      <c r="I15" s="11"/>
      <c r="J15" s="11"/>
      <c r="K15" s="11"/>
      <c r="L15" s="11"/>
      <c r="M15" s="11"/>
      <c r="N15" s="11"/>
      <c r="O15" s="11"/>
      <c r="P15" s="11"/>
      <c r="Q15" s="11"/>
      <c r="R15" s="11"/>
      <c r="S15" s="11"/>
      <c r="T15" s="71">
        <v>22.4</v>
      </c>
      <c r="U15" s="117" t="str">
        <f>Participantes!A28</f>
        <v>SERGIO PLAZA HERBADA</v>
      </c>
      <c r="V15" s="118" t="str">
        <f>Participantes!B28</f>
        <v>VALLADOLID</v>
      </c>
      <c r="W15" s="140">
        <f t="shared" si="0"/>
        <v>250</v>
      </c>
      <c r="X15" s="140">
        <f t="shared" si="1"/>
        <v>112.39423999999997</v>
      </c>
      <c r="Y15" s="140">
        <f t="shared" si="2"/>
        <v>1</v>
      </c>
      <c r="Z15" s="148">
        <f t="shared" si="3"/>
        <v>22.4</v>
      </c>
      <c r="AA15" s="140">
        <f t="shared" si="4"/>
        <v>362.39423999999997</v>
      </c>
      <c r="AB15" s="98">
        <v>4</v>
      </c>
    </row>
    <row r="16" spans="1:28" ht="18" customHeight="1" thickBot="1">
      <c r="A16" s="12"/>
      <c r="B16" s="11"/>
      <c r="C16" s="11"/>
      <c r="D16" s="11"/>
      <c r="E16" s="11"/>
      <c r="F16" s="11"/>
      <c r="G16" s="11"/>
      <c r="H16" s="11"/>
      <c r="I16" s="11"/>
      <c r="J16" s="11"/>
      <c r="K16" s="11"/>
      <c r="L16" s="11"/>
      <c r="M16" s="11"/>
      <c r="N16" s="11"/>
      <c r="O16" s="11"/>
      <c r="P16" s="11"/>
      <c r="Q16" s="11"/>
      <c r="R16" s="11"/>
      <c r="S16" s="11"/>
      <c r="T16" s="71">
        <v>20.5</v>
      </c>
      <c r="U16" s="117" t="str">
        <f>Participantes!A24</f>
        <v>ENRIQUE ROMERA SÁNCHEZ</v>
      </c>
      <c r="V16" s="118" t="str">
        <f>Participantes!B24</f>
        <v>SORIA</v>
      </c>
      <c r="W16" s="140">
        <f t="shared" si="0"/>
        <v>250</v>
      </c>
      <c r="X16" s="140">
        <f t="shared" si="1"/>
        <v>86.15125</v>
      </c>
      <c r="Y16" s="140">
        <f t="shared" si="2"/>
        <v>1</v>
      </c>
      <c r="Z16" s="148">
        <f t="shared" si="3"/>
        <v>20.5</v>
      </c>
      <c r="AA16" s="140">
        <f t="shared" si="4"/>
        <v>336.15125</v>
      </c>
      <c r="AB16" s="98">
        <v>5</v>
      </c>
    </row>
    <row r="17" spans="1:28" ht="18" customHeight="1">
      <c r="A17" s="12"/>
      <c r="B17" s="11"/>
      <c r="C17" s="11"/>
      <c r="D17" s="11"/>
      <c r="E17" s="11"/>
      <c r="F17" s="11"/>
      <c r="G17" s="11"/>
      <c r="H17" s="11"/>
      <c r="I17" s="11"/>
      <c r="J17" s="11"/>
      <c r="K17" s="11"/>
      <c r="L17" s="11"/>
      <c r="M17" s="11"/>
      <c r="N17" s="11"/>
      <c r="O17" s="11"/>
      <c r="P17" s="11"/>
      <c r="Q17" s="11"/>
      <c r="R17" s="11"/>
      <c r="S17" s="11"/>
      <c r="T17" s="71">
        <v>20.1</v>
      </c>
      <c r="U17" s="117" t="str">
        <f>Participantes!A26</f>
        <v>GUILLERMO PEREIRA BURUTARÁN</v>
      </c>
      <c r="V17" s="118" t="str">
        <f>Participantes!B26</f>
        <v>SORIA</v>
      </c>
      <c r="W17" s="140">
        <f t="shared" si="0"/>
        <v>250</v>
      </c>
      <c r="X17" s="140">
        <f t="shared" si="1"/>
        <v>81.20601000000002</v>
      </c>
      <c r="Y17" s="140">
        <f t="shared" si="2"/>
        <v>1</v>
      </c>
      <c r="Z17" s="148">
        <f t="shared" si="3"/>
        <v>20.1</v>
      </c>
      <c r="AA17" s="140">
        <f t="shared" si="4"/>
        <v>331.20601</v>
      </c>
      <c r="AB17" s="97">
        <v>6</v>
      </c>
    </row>
    <row r="18" spans="1:28" ht="18" customHeight="1">
      <c r="A18" s="12"/>
      <c r="B18" s="11"/>
      <c r="C18" s="11"/>
      <c r="D18" s="11"/>
      <c r="E18" s="11"/>
      <c r="F18" s="11"/>
      <c r="G18" s="11"/>
      <c r="H18" s="11"/>
      <c r="I18" s="11"/>
      <c r="J18" s="11"/>
      <c r="K18" s="11"/>
      <c r="L18" s="11"/>
      <c r="M18" s="11"/>
      <c r="N18" s="11"/>
      <c r="O18" s="11"/>
      <c r="P18" s="11"/>
      <c r="Q18" s="11"/>
      <c r="R18" s="11"/>
      <c r="S18" s="11"/>
      <c r="T18" s="71">
        <v>19.8</v>
      </c>
      <c r="U18" s="117" t="str">
        <f>Participantes!A19</f>
        <v>JOSÉ-MANUEL CORREA GARCÍA</v>
      </c>
      <c r="V18" s="118" t="str">
        <f>Participantes!B19</f>
        <v>PALENCIA</v>
      </c>
      <c r="W18" s="140">
        <f t="shared" si="0"/>
        <v>250</v>
      </c>
      <c r="X18" s="140">
        <f t="shared" si="1"/>
        <v>77.62392000000001</v>
      </c>
      <c r="Y18" s="140">
        <f t="shared" si="2"/>
        <v>1</v>
      </c>
      <c r="Z18" s="148">
        <f t="shared" si="3"/>
        <v>19.8</v>
      </c>
      <c r="AA18" s="140">
        <f t="shared" si="4"/>
        <v>327.62392</v>
      </c>
      <c r="AB18" s="98">
        <v>7</v>
      </c>
    </row>
    <row r="19" spans="1:28" ht="18" customHeight="1">
      <c r="A19" s="12"/>
      <c r="B19" s="11"/>
      <c r="C19" s="11"/>
      <c r="D19" s="11"/>
      <c r="E19" s="11"/>
      <c r="F19" s="11"/>
      <c r="G19" s="11"/>
      <c r="H19" s="11"/>
      <c r="I19" s="11"/>
      <c r="J19" s="11"/>
      <c r="K19" s="11"/>
      <c r="L19" s="11"/>
      <c r="M19" s="11"/>
      <c r="N19" s="11"/>
      <c r="O19" s="11"/>
      <c r="P19" s="11"/>
      <c r="Q19" s="11"/>
      <c r="R19" s="11"/>
      <c r="S19" s="11"/>
      <c r="T19" s="71">
        <v>19.5</v>
      </c>
      <c r="U19" s="117" t="str">
        <f>Participantes!A20</f>
        <v>MIGUEL-ANGEL GARCÍA LÓPEZ</v>
      </c>
      <c r="V19" s="118" t="str">
        <f>Participantes!B20</f>
        <v>SALAMANCA</v>
      </c>
      <c r="W19" s="140">
        <f t="shared" si="0"/>
        <v>250</v>
      </c>
      <c r="X19" s="140">
        <f t="shared" si="1"/>
        <v>74.14875</v>
      </c>
      <c r="Y19" s="140">
        <f t="shared" si="2"/>
        <v>1</v>
      </c>
      <c r="Z19" s="148">
        <f t="shared" si="3"/>
        <v>19.5</v>
      </c>
      <c r="AA19" s="140">
        <f t="shared" si="4"/>
        <v>324.14875</v>
      </c>
      <c r="AB19" s="98">
        <v>8</v>
      </c>
    </row>
    <row r="20" spans="1:28" ht="18" customHeight="1">
      <c r="A20" s="12"/>
      <c r="B20" s="11"/>
      <c r="C20" s="11"/>
      <c r="D20" s="11"/>
      <c r="E20" s="11"/>
      <c r="F20" s="11"/>
      <c r="G20" s="11"/>
      <c r="H20" s="11"/>
      <c r="I20" s="11"/>
      <c r="J20" s="11"/>
      <c r="K20" s="11"/>
      <c r="L20" s="11"/>
      <c r="M20" s="11"/>
      <c r="N20" s="11"/>
      <c r="O20" s="11"/>
      <c r="P20" s="11"/>
      <c r="Q20" s="11"/>
      <c r="R20" s="11"/>
      <c r="S20" s="11"/>
      <c r="T20" s="71">
        <v>19.2</v>
      </c>
      <c r="U20" s="117" t="str">
        <f>Participantes!A7</f>
        <v>BRUNO COCA RODRÍGUEZ</v>
      </c>
      <c r="V20" s="118" t="str">
        <f>Participantes!B7</f>
        <v>BURGOS</v>
      </c>
      <c r="W20" s="140">
        <f t="shared" si="0"/>
        <v>250</v>
      </c>
      <c r="X20" s="140">
        <f t="shared" si="1"/>
        <v>70.77888</v>
      </c>
      <c r="Y20" s="140">
        <f t="shared" si="2"/>
        <v>1</v>
      </c>
      <c r="Z20" s="148">
        <f t="shared" si="3"/>
        <v>19.2</v>
      </c>
      <c r="AA20" s="140">
        <f t="shared" si="4"/>
        <v>320.77888</v>
      </c>
      <c r="AB20" s="98">
        <v>9</v>
      </c>
    </row>
    <row r="21" spans="1:28" ht="18" customHeight="1" thickBot="1">
      <c r="A21" s="12"/>
      <c r="B21" s="11"/>
      <c r="C21" s="11"/>
      <c r="D21" s="11"/>
      <c r="E21" s="11"/>
      <c r="F21" s="11"/>
      <c r="G21" s="11"/>
      <c r="H21" s="11"/>
      <c r="I21" s="11"/>
      <c r="J21" s="11"/>
      <c r="K21" s="11"/>
      <c r="L21" s="11"/>
      <c r="M21" s="11"/>
      <c r="N21" s="11"/>
      <c r="O21" s="11"/>
      <c r="P21" s="11"/>
      <c r="Q21" s="11"/>
      <c r="R21" s="11"/>
      <c r="S21" s="11"/>
      <c r="T21" s="71"/>
      <c r="U21" s="117" t="str">
        <f>Participantes!A2</f>
        <v>SERGIO BARROSO JIMÉNEZ</v>
      </c>
      <c r="V21" s="118" t="str">
        <f>Participantes!B2</f>
        <v>AVILA</v>
      </c>
      <c r="W21" s="140">
        <f t="shared" si="0"/>
        <v>0</v>
      </c>
      <c r="X21" s="140">
        <f t="shared" si="1"/>
        <v>0</v>
      </c>
      <c r="Y21" s="140">
        <f t="shared" si="2"/>
        <v>0</v>
      </c>
      <c r="Z21" s="148">
        <f t="shared" si="3"/>
        <v>0</v>
      </c>
      <c r="AA21" s="140">
        <f t="shared" si="4"/>
        <v>0</v>
      </c>
      <c r="AB21" s="98">
        <v>21.5</v>
      </c>
    </row>
    <row r="22" spans="1:28" ht="18" customHeight="1" thickBot="1">
      <c r="A22" s="12"/>
      <c r="B22" s="11"/>
      <c r="C22" s="11"/>
      <c r="D22" s="11"/>
      <c r="E22" s="11"/>
      <c r="F22" s="11"/>
      <c r="G22" s="11"/>
      <c r="H22" s="11"/>
      <c r="I22" s="11"/>
      <c r="J22" s="11"/>
      <c r="K22" s="11"/>
      <c r="L22" s="11"/>
      <c r="M22" s="11"/>
      <c r="N22" s="11"/>
      <c r="O22" s="11"/>
      <c r="P22" s="11"/>
      <c r="Q22" s="11"/>
      <c r="R22" s="11"/>
      <c r="S22" s="11"/>
      <c r="T22" s="71"/>
      <c r="U22" s="117" t="str">
        <f>Participantes!A3</f>
        <v>LUÍS A. TRUJILLO PARDO</v>
      </c>
      <c r="V22" s="118" t="str">
        <f>Participantes!B3</f>
        <v>AVILA</v>
      </c>
      <c r="W22" s="140">
        <f t="shared" si="0"/>
        <v>0</v>
      </c>
      <c r="X22" s="140">
        <f t="shared" si="1"/>
        <v>0</v>
      </c>
      <c r="Y22" s="140">
        <f t="shared" si="2"/>
        <v>0</v>
      </c>
      <c r="Z22" s="148">
        <f t="shared" si="3"/>
        <v>0</v>
      </c>
      <c r="AA22" s="140">
        <f t="shared" si="4"/>
        <v>0</v>
      </c>
      <c r="AB22" s="97">
        <v>21.5</v>
      </c>
    </row>
    <row r="23" spans="1:28" ht="18" customHeight="1" thickBot="1">
      <c r="A23" s="12"/>
      <c r="B23" s="11"/>
      <c r="C23" s="11"/>
      <c r="D23" s="11"/>
      <c r="E23" s="11"/>
      <c r="F23" s="11"/>
      <c r="G23" s="11"/>
      <c r="H23" s="11"/>
      <c r="I23" s="11"/>
      <c r="J23" s="11"/>
      <c r="K23" s="11"/>
      <c r="L23" s="11"/>
      <c r="M23" s="11"/>
      <c r="N23" s="11"/>
      <c r="O23" s="11"/>
      <c r="P23" s="11"/>
      <c r="Q23" s="11"/>
      <c r="R23" s="11"/>
      <c r="S23" s="11"/>
      <c r="T23" s="71"/>
      <c r="U23" s="117" t="str">
        <f>Participantes!A4</f>
        <v>JORGE VERGARA MARTÍN</v>
      </c>
      <c r="V23" s="118" t="str">
        <f>Participantes!B4</f>
        <v>AVILA</v>
      </c>
      <c r="W23" s="140">
        <f t="shared" si="0"/>
        <v>0</v>
      </c>
      <c r="X23" s="140">
        <f t="shared" si="1"/>
        <v>0</v>
      </c>
      <c r="Y23" s="140">
        <f t="shared" si="2"/>
        <v>0</v>
      </c>
      <c r="Z23" s="148">
        <f t="shared" si="3"/>
        <v>0</v>
      </c>
      <c r="AA23" s="140">
        <f t="shared" si="4"/>
        <v>0</v>
      </c>
      <c r="AB23" s="97">
        <v>21.5</v>
      </c>
    </row>
    <row r="24" spans="1:28" ht="18" customHeight="1" thickBot="1">
      <c r="A24" s="12"/>
      <c r="B24" s="11"/>
      <c r="C24" s="11"/>
      <c r="D24" s="11"/>
      <c r="E24" s="11"/>
      <c r="F24" s="11"/>
      <c r="G24" s="11"/>
      <c r="H24" s="11"/>
      <c r="I24" s="11"/>
      <c r="J24" s="11"/>
      <c r="K24" s="11"/>
      <c r="L24" s="11"/>
      <c r="M24" s="11"/>
      <c r="N24" s="11"/>
      <c r="O24" s="11"/>
      <c r="P24" s="11"/>
      <c r="Q24" s="11"/>
      <c r="R24" s="11"/>
      <c r="S24" s="11"/>
      <c r="T24" s="71"/>
      <c r="U24" s="117" t="str">
        <f>Participantes!A5</f>
        <v>MIGUEL A. GRANDE GÓMEZ</v>
      </c>
      <c r="V24" s="118" t="str">
        <f>Participantes!B5</f>
        <v>AVILA</v>
      </c>
      <c r="W24" s="140">
        <f t="shared" si="0"/>
        <v>0</v>
      </c>
      <c r="X24" s="140">
        <f t="shared" si="1"/>
        <v>0</v>
      </c>
      <c r="Y24" s="140">
        <f t="shared" si="2"/>
        <v>0</v>
      </c>
      <c r="Z24" s="148">
        <f t="shared" si="3"/>
        <v>0</v>
      </c>
      <c r="AA24" s="140">
        <f t="shared" si="4"/>
        <v>0</v>
      </c>
      <c r="AB24" s="97">
        <v>21.5</v>
      </c>
    </row>
    <row r="25" spans="1:28" ht="18" customHeight="1" thickBot="1">
      <c r="A25" s="12"/>
      <c r="B25" s="11"/>
      <c r="C25" s="11"/>
      <c r="D25" s="11"/>
      <c r="E25" s="11"/>
      <c r="F25" s="11"/>
      <c r="G25" s="11"/>
      <c r="H25" s="11"/>
      <c r="I25" s="11"/>
      <c r="J25" s="11"/>
      <c r="K25" s="11"/>
      <c r="L25" s="11"/>
      <c r="M25" s="11"/>
      <c r="N25" s="11"/>
      <c r="O25" s="11"/>
      <c r="P25" s="11"/>
      <c r="Q25" s="11"/>
      <c r="R25" s="11"/>
      <c r="S25" s="11"/>
      <c r="T25" s="71"/>
      <c r="U25" s="117" t="str">
        <f>Participantes!A6</f>
        <v>OSCAR VAQUERO CAMPOS</v>
      </c>
      <c r="V25" s="118" t="str">
        <f>Participantes!B6</f>
        <v>AVILA</v>
      </c>
      <c r="W25" s="140">
        <f t="shared" si="0"/>
        <v>0</v>
      </c>
      <c r="X25" s="140">
        <f t="shared" si="1"/>
        <v>0</v>
      </c>
      <c r="Y25" s="140">
        <f t="shared" si="2"/>
        <v>0</v>
      </c>
      <c r="Z25" s="148">
        <f t="shared" si="3"/>
        <v>0</v>
      </c>
      <c r="AA25" s="140">
        <f t="shared" si="4"/>
        <v>0</v>
      </c>
      <c r="AB25" s="97">
        <v>21.5</v>
      </c>
    </row>
    <row r="26" spans="1:28" ht="18" customHeight="1" thickBot="1">
      <c r="A26" s="12"/>
      <c r="B26" s="11"/>
      <c r="C26" s="11"/>
      <c r="D26" s="11"/>
      <c r="E26" s="11"/>
      <c r="F26" s="11"/>
      <c r="G26" s="11"/>
      <c r="H26" s="11"/>
      <c r="I26" s="11"/>
      <c r="J26" s="11"/>
      <c r="K26" s="11"/>
      <c r="L26" s="11"/>
      <c r="M26" s="11"/>
      <c r="N26" s="11"/>
      <c r="O26" s="11"/>
      <c r="P26" s="11"/>
      <c r="Q26" s="11"/>
      <c r="R26" s="11"/>
      <c r="S26" s="11"/>
      <c r="T26" s="71"/>
      <c r="U26" s="117" t="str">
        <f>Participantes!A8</f>
        <v>JUAN MANUEL CARBALLEDA CUEVAS</v>
      </c>
      <c r="V26" s="118" t="str">
        <f>Participantes!B8</f>
        <v>BURGOS</v>
      </c>
      <c r="W26" s="140">
        <f t="shared" si="0"/>
        <v>0</v>
      </c>
      <c r="X26" s="140">
        <f t="shared" si="1"/>
        <v>0</v>
      </c>
      <c r="Y26" s="140">
        <f t="shared" si="2"/>
        <v>0</v>
      </c>
      <c r="Z26" s="148">
        <f t="shared" si="3"/>
        <v>0</v>
      </c>
      <c r="AA26" s="140">
        <f t="shared" si="4"/>
        <v>0</v>
      </c>
      <c r="AB26" s="97">
        <v>21.5</v>
      </c>
    </row>
    <row r="27" spans="1:28" ht="18" customHeight="1" thickBot="1">
      <c r="A27" s="12"/>
      <c r="B27" s="11"/>
      <c r="C27" s="11"/>
      <c r="D27" s="11"/>
      <c r="E27" s="11"/>
      <c r="F27" s="11"/>
      <c r="G27" s="11"/>
      <c r="H27" s="11"/>
      <c r="I27" s="11"/>
      <c r="J27" s="11"/>
      <c r="K27" s="11"/>
      <c r="L27" s="11"/>
      <c r="M27" s="11"/>
      <c r="N27" s="11"/>
      <c r="O27" s="11"/>
      <c r="P27" s="11"/>
      <c r="Q27" s="11"/>
      <c r="R27" s="11"/>
      <c r="S27" s="11"/>
      <c r="T27" s="71"/>
      <c r="U27" s="117" t="str">
        <f>Participantes!A10</f>
        <v>JOSÉ BUENO GARCÍA</v>
      </c>
      <c r="V27" s="118" t="str">
        <f>Participantes!B10</f>
        <v>LEÓN</v>
      </c>
      <c r="W27" s="140">
        <f t="shared" si="0"/>
        <v>0</v>
      </c>
      <c r="X27" s="140">
        <f t="shared" si="1"/>
        <v>0</v>
      </c>
      <c r="Y27" s="140">
        <f t="shared" si="2"/>
        <v>0</v>
      </c>
      <c r="Z27" s="148">
        <f t="shared" si="3"/>
        <v>0</v>
      </c>
      <c r="AA27" s="140">
        <f t="shared" si="4"/>
        <v>0</v>
      </c>
      <c r="AB27" s="97">
        <v>21.5</v>
      </c>
    </row>
    <row r="28" spans="1:28" ht="18" customHeight="1" thickBot="1">
      <c r="A28" s="12"/>
      <c r="B28" s="11"/>
      <c r="C28" s="11"/>
      <c r="D28" s="11"/>
      <c r="E28" s="11"/>
      <c r="F28" s="11"/>
      <c r="G28" s="11"/>
      <c r="H28" s="11"/>
      <c r="I28" s="11"/>
      <c r="J28" s="11"/>
      <c r="K28" s="11"/>
      <c r="L28" s="11"/>
      <c r="M28" s="11"/>
      <c r="N28" s="11"/>
      <c r="O28" s="11"/>
      <c r="P28" s="11"/>
      <c r="Q28" s="11"/>
      <c r="R28" s="11"/>
      <c r="S28" s="11"/>
      <c r="T28" s="71"/>
      <c r="U28" s="117" t="str">
        <f>Participantes!A11</f>
        <v>DANIEL MARTÍN RODRÍGUEZ</v>
      </c>
      <c r="V28" s="118" t="str">
        <f>Participantes!B11</f>
        <v>LEÓN</v>
      </c>
      <c r="W28" s="140">
        <f t="shared" si="0"/>
        <v>0</v>
      </c>
      <c r="X28" s="140">
        <f t="shared" si="1"/>
        <v>0</v>
      </c>
      <c r="Y28" s="140">
        <f t="shared" si="2"/>
        <v>0</v>
      </c>
      <c r="Z28" s="148">
        <f t="shared" si="3"/>
        <v>0</v>
      </c>
      <c r="AA28" s="140">
        <f t="shared" si="4"/>
        <v>0</v>
      </c>
      <c r="AB28" s="97">
        <v>21.5</v>
      </c>
    </row>
    <row r="29" spans="1:28" ht="18" customHeight="1" thickBot="1">
      <c r="A29" s="67"/>
      <c r="B29" s="68"/>
      <c r="C29" s="68"/>
      <c r="D29" s="68"/>
      <c r="E29" s="68"/>
      <c r="F29" s="68"/>
      <c r="G29" s="68"/>
      <c r="H29" s="68"/>
      <c r="I29" s="68"/>
      <c r="J29" s="68"/>
      <c r="K29" s="68"/>
      <c r="L29" s="68"/>
      <c r="M29" s="68"/>
      <c r="N29" s="68"/>
      <c r="O29" s="68"/>
      <c r="P29" s="68"/>
      <c r="Q29" s="68"/>
      <c r="R29" s="68"/>
      <c r="S29" s="68"/>
      <c r="T29" s="96"/>
      <c r="U29" s="117" t="str">
        <f>Participantes!A12</f>
        <v>MARCOS ÁLVAREZ OVALLE</v>
      </c>
      <c r="V29" s="118" t="str">
        <f>Participantes!B12</f>
        <v>LEÓN</v>
      </c>
      <c r="W29" s="140">
        <f t="shared" si="0"/>
        <v>0</v>
      </c>
      <c r="X29" s="140">
        <f t="shared" si="1"/>
        <v>0</v>
      </c>
      <c r="Y29" s="140">
        <f t="shared" si="2"/>
        <v>0</v>
      </c>
      <c r="Z29" s="148">
        <f t="shared" si="3"/>
        <v>0</v>
      </c>
      <c r="AA29" s="140">
        <f t="shared" si="4"/>
        <v>0</v>
      </c>
      <c r="AB29" s="97">
        <v>21.5</v>
      </c>
    </row>
    <row r="30" spans="1:28" ht="18" customHeight="1" thickBot="1">
      <c r="A30" s="11"/>
      <c r="B30" s="11"/>
      <c r="C30" s="11"/>
      <c r="D30" s="11"/>
      <c r="E30" s="11"/>
      <c r="F30" s="11"/>
      <c r="G30" s="11"/>
      <c r="H30" s="11"/>
      <c r="I30" s="11"/>
      <c r="J30" s="11"/>
      <c r="K30" s="11"/>
      <c r="L30" s="11"/>
      <c r="M30" s="11"/>
      <c r="N30" s="11"/>
      <c r="O30" s="11"/>
      <c r="P30" s="11"/>
      <c r="Q30" s="11"/>
      <c r="R30" s="11"/>
      <c r="S30" s="11"/>
      <c r="T30" s="71"/>
      <c r="U30" s="117" t="str">
        <f>Participantes!A13</f>
        <v>LEONARDO FABIÁN GENTILE DÍEZ</v>
      </c>
      <c r="V30" s="118" t="str">
        <f>Participantes!B13</f>
        <v>LEÓN</v>
      </c>
      <c r="W30" s="140">
        <f t="shared" si="0"/>
        <v>0</v>
      </c>
      <c r="X30" s="140">
        <f t="shared" si="1"/>
        <v>0</v>
      </c>
      <c r="Y30" s="140">
        <f t="shared" si="2"/>
        <v>0</v>
      </c>
      <c r="Z30" s="148">
        <f t="shared" si="3"/>
        <v>0</v>
      </c>
      <c r="AA30" s="140">
        <f t="shared" si="4"/>
        <v>0</v>
      </c>
      <c r="AB30" s="97">
        <v>21.5</v>
      </c>
    </row>
    <row r="31" spans="1:28" ht="18" customHeight="1" thickBot="1">
      <c r="A31" s="11"/>
      <c r="B31" s="11"/>
      <c r="C31" s="11"/>
      <c r="D31" s="11"/>
      <c r="E31" s="11"/>
      <c r="F31" s="11"/>
      <c r="G31" s="11"/>
      <c r="H31" s="11"/>
      <c r="I31" s="11"/>
      <c r="J31" s="11"/>
      <c r="K31" s="11"/>
      <c r="L31" s="11"/>
      <c r="M31" s="11"/>
      <c r="N31" s="11"/>
      <c r="O31" s="11"/>
      <c r="P31" s="11"/>
      <c r="Q31" s="11"/>
      <c r="R31" s="11"/>
      <c r="S31" s="11"/>
      <c r="T31" s="71"/>
      <c r="U31" s="117" t="str">
        <f>Participantes!A14</f>
        <v>JOSÉ-MANUEL JUAN CIFUENTES</v>
      </c>
      <c r="V31" s="118" t="str">
        <f>Participantes!B14</f>
        <v>LEÓN</v>
      </c>
      <c r="W31" s="140">
        <f t="shared" si="0"/>
        <v>0</v>
      </c>
      <c r="X31" s="140">
        <f t="shared" si="1"/>
        <v>0</v>
      </c>
      <c r="Y31" s="140">
        <f t="shared" si="2"/>
        <v>0</v>
      </c>
      <c r="Z31" s="148">
        <f t="shared" si="3"/>
        <v>0</v>
      </c>
      <c r="AA31" s="140">
        <f t="shared" si="4"/>
        <v>0</v>
      </c>
      <c r="AB31" s="97">
        <v>21.5</v>
      </c>
    </row>
    <row r="32" spans="1:28" ht="18" customHeight="1" thickBot="1">
      <c r="A32" s="11"/>
      <c r="B32" s="11"/>
      <c r="C32" s="11"/>
      <c r="D32" s="11"/>
      <c r="E32" s="11"/>
      <c r="F32" s="11"/>
      <c r="G32" s="11"/>
      <c r="H32" s="11"/>
      <c r="I32" s="11"/>
      <c r="J32" s="11"/>
      <c r="K32" s="11"/>
      <c r="L32" s="11"/>
      <c r="M32" s="11"/>
      <c r="N32" s="11"/>
      <c r="O32" s="11"/>
      <c r="P32" s="11"/>
      <c r="Q32" s="11"/>
      <c r="R32" s="11"/>
      <c r="S32" s="11"/>
      <c r="T32" s="71"/>
      <c r="U32" s="117" t="str">
        <f>Participantes!A15</f>
        <v>JAIME HERRERO CACHO</v>
      </c>
      <c r="V32" s="118" t="str">
        <f>Participantes!B15</f>
        <v>LEÓN</v>
      </c>
      <c r="W32" s="140">
        <f t="shared" si="0"/>
        <v>0</v>
      </c>
      <c r="X32" s="140">
        <f t="shared" si="1"/>
        <v>0</v>
      </c>
      <c r="Y32" s="140">
        <f t="shared" si="2"/>
        <v>0</v>
      </c>
      <c r="Z32" s="148">
        <f t="shared" si="3"/>
        <v>0</v>
      </c>
      <c r="AA32" s="140">
        <f t="shared" si="4"/>
        <v>0</v>
      </c>
      <c r="AB32" s="97">
        <v>21.5</v>
      </c>
    </row>
    <row r="33" spans="1:28" ht="18" customHeight="1" thickBot="1">
      <c r="A33" s="11"/>
      <c r="B33" s="11"/>
      <c r="C33" s="11"/>
      <c r="D33" s="11"/>
      <c r="E33" s="11"/>
      <c r="F33" s="11"/>
      <c r="G33" s="11"/>
      <c r="H33" s="11"/>
      <c r="I33" s="11"/>
      <c r="J33" s="11"/>
      <c r="K33" s="11"/>
      <c r="L33" s="11"/>
      <c r="M33" s="11"/>
      <c r="N33" s="11"/>
      <c r="O33" s="11"/>
      <c r="P33" s="11"/>
      <c r="Q33" s="11"/>
      <c r="R33" s="11"/>
      <c r="S33" s="11"/>
      <c r="T33" s="71"/>
      <c r="U33" s="117" t="str">
        <f>Participantes!A16</f>
        <v>RAÚL-IBO SALAZAR GARCÍA</v>
      </c>
      <c r="V33" s="118" t="str">
        <f>Participantes!B16</f>
        <v>PALENCIA</v>
      </c>
      <c r="W33" s="140">
        <f t="shared" si="0"/>
        <v>0</v>
      </c>
      <c r="X33" s="140">
        <f t="shared" si="1"/>
        <v>0</v>
      </c>
      <c r="Y33" s="140">
        <f t="shared" si="2"/>
        <v>0</v>
      </c>
      <c r="Z33" s="148">
        <f t="shared" si="3"/>
        <v>0</v>
      </c>
      <c r="AA33" s="140">
        <f t="shared" si="4"/>
        <v>0</v>
      </c>
      <c r="AB33" s="97">
        <v>21.5</v>
      </c>
    </row>
    <row r="34" spans="1:28" ht="18" customHeight="1" thickBot="1">
      <c r="A34" s="11"/>
      <c r="B34" s="11"/>
      <c r="C34" s="11"/>
      <c r="D34" s="11"/>
      <c r="E34" s="11"/>
      <c r="F34" s="11"/>
      <c r="G34" s="11"/>
      <c r="H34" s="11"/>
      <c r="I34" s="11"/>
      <c r="J34" s="11"/>
      <c r="K34" s="11"/>
      <c r="L34" s="11"/>
      <c r="M34" s="11"/>
      <c r="N34" s="11"/>
      <c r="O34" s="11"/>
      <c r="P34" s="11"/>
      <c r="Q34" s="11"/>
      <c r="R34" s="11"/>
      <c r="S34" s="11"/>
      <c r="T34" s="71"/>
      <c r="U34" s="117" t="str">
        <f>Participantes!A17</f>
        <v>DAVID DIEZ MÍNGUEZ</v>
      </c>
      <c r="V34" s="118" t="str">
        <f>Participantes!B17</f>
        <v>PALENCIA</v>
      </c>
      <c r="W34" s="140">
        <f t="shared" si="0"/>
        <v>0</v>
      </c>
      <c r="X34" s="140">
        <f t="shared" si="1"/>
        <v>0</v>
      </c>
      <c r="Y34" s="140">
        <f t="shared" si="2"/>
        <v>0</v>
      </c>
      <c r="Z34" s="148">
        <f t="shared" si="3"/>
        <v>0</v>
      </c>
      <c r="AA34" s="140">
        <f t="shared" si="4"/>
        <v>0</v>
      </c>
      <c r="AB34" s="97">
        <v>21.5</v>
      </c>
    </row>
    <row r="35" spans="1:28" ht="18" customHeight="1" thickBot="1">
      <c r="A35" s="11"/>
      <c r="B35" s="11"/>
      <c r="C35" s="11"/>
      <c r="D35" s="11"/>
      <c r="E35" s="11"/>
      <c r="F35" s="11"/>
      <c r="G35" s="11"/>
      <c r="H35" s="11"/>
      <c r="I35" s="11"/>
      <c r="J35" s="11"/>
      <c r="K35" s="11"/>
      <c r="L35" s="11"/>
      <c r="M35" s="11"/>
      <c r="N35" s="11"/>
      <c r="O35" s="11"/>
      <c r="P35" s="11"/>
      <c r="Q35" s="11"/>
      <c r="R35" s="11"/>
      <c r="S35" s="11"/>
      <c r="T35" s="71"/>
      <c r="U35" s="117" t="str">
        <f>Participantes!A18</f>
        <v>LUIS ÁLVAREZ MARTÍN</v>
      </c>
      <c r="V35" s="118" t="str">
        <f>Participantes!B18</f>
        <v>PALENCIA</v>
      </c>
      <c r="W35" s="140">
        <f t="shared" si="0"/>
        <v>0</v>
      </c>
      <c r="X35" s="140">
        <f t="shared" si="1"/>
        <v>0</v>
      </c>
      <c r="Y35" s="140">
        <f t="shared" si="2"/>
        <v>0</v>
      </c>
      <c r="Z35" s="148">
        <f t="shared" si="3"/>
        <v>0</v>
      </c>
      <c r="AA35" s="140">
        <f t="shared" si="4"/>
        <v>0</v>
      </c>
      <c r="AB35" s="97">
        <v>21.5</v>
      </c>
    </row>
    <row r="36" spans="1:28" ht="18" customHeight="1" thickBot="1">
      <c r="A36" s="11"/>
      <c r="B36" s="11"/>
      <c r="C36" s="11"/>
      <c r="D36" s="11"/>
      <c r="E36" s="11"/>
      <c r="F36" s="11"/>
      <c r="G36" s="11"/>
      <c r="H36" s="11"/>
      <c r="I36" s="11"/>
      <c r="J36" s="11"/>
      <c r="K36" s="11"/>
      <c r="L36" s="11"/>
      <c r="M36" s="11"/>
      <c r="N36" s="11"/>
      <c r="O36" s="11"/>
      <c r="P36" s="11"/>
      <c r="Q36" s="11"/>
      <c r="R36" s="11"/>
      <c r="S36" s="11"/>
      <c r="T36" s="71"/>
      <c r="U36" s="117" t="str">
        <f>Participantes!A21</f>
        <v>AGUSTÍN BLÁZQUEZ SUÁREZ</v>
      </c>
      <c r="V36" s="118" t="str">
        <f>Participantes!B21</f>
        <v>SALAMANCA</v>
      </c>
      <c r="W36" s="140">
        <f t="shared" si="0"/>
        <v>0</v>
      </c>
      <c r="X36" s="140">
        <f t="shared" si="1"/>
        <v>0</v>
      </c>
      <c r="Y36" s="140">
        <f t="shared" si="2"/>
        <v>0</v>
      </c>
      <c r="Z36" s="148">
        <f t="shared" si="3"/>
        <v>0</v>
      </c>
      <c r="AA36" s="140">
        <f t="shared" si="4"/>
        <v>0</v>
      </c>
      <c r="AB36" s="97">
        <v>21.5</v>
      </c>
    </row>
    <row r="37" spans="1:28" ht="18" customHeight="1" thickBot="1">
      <c r="A37" s="11"/>
      <c r="B37" s="11"/>
      <c r="C37" s="11"/>
      <c r="D37" s="11"/>
      <c r="E37" s="11"/>
      <c r="F37" s="11"/>
      <c r="G37" s="11"/>
      <c r="H37" s="11"/>
      <c r="I37" s="11"/>
      <c r="J37" s="11"/>
      <c r="K37" s="11"/>
      <c r="L37" s="11"/>
      <c r="M37" s="11"/>
      <c r="N37" s="11"/>
      <c r="O37" s="11"/>
      <c r="P37" s="11"/>
      <c r="Q37" s="11"/>
      <c r="R37" s="11"/>
      <c r="S37" s="11"/>
      <c r="T37" s="71"/>
      <c r="U37" s="117" t="str">
        <f>Participantes!A22</f>
        <v>LUIS-ALBERTO HARO BARBERO</v>
      </c>
      <c r="V37" s="118" t="str">
        <f>Participantes!B22</f>
        <v>SALAMANCA</v>
      </c>
      <c r="W37" s="140">
        <f t="shared" si="0"/>
        <v>0</v>
      </c>
      <c r="X37" s="140">
        <f t="shared" si="1"/>
        <v>0</v>
      </c>
      <c r="Y37" s="140">
        <f t="shared" si="2"/>
        <v>0</v>
      </c>
      <c r="Z37" s="148">
        <f t="shared" si="3"/>
        <v>0</v>
      </c>
      <c r="AA37" s="140">
        <f t="shared" si="4"/>
        <v>0</v>
      </c>
      <c r="AB37" s="97">
        <v>21.5</v>
      </c>
    </row>
    <row r="38" spans="1:28" ht="18" customHeight="1" thickBot="1">
      <c r="A38" s="11"/>
      <c r="B38" s="11"/>
      <c r="C38" s="11"/>
      <c r="D38" s="11"/>
      <c r="E38" s="11"/>
      <c r="F38" s="11"/>
      <c r="G38" s="11"/>
      <c r="H38" s="11"/>
      <c r="I38" s="11"/>
      <c r="J38" s="11"/>
      <c r="K38" s="11"/>
      <c r="L38" s="11"/>
      <c r="M38" s="11"/>
      <c r="N38" s="11"/>
      <c r="O38" s="11"/>
      <c r="P38" s="11"/>
      <c r="Q38" s="11"/>
      <c r="R38" s="11"/>
      <c r="S38" s="11"/>
      <c r="T38" s="71"/>
      <c r="U38" s="117" t="str">
        <f>Participantes!A25</f>
        <v>JOSÉ-ANTONIO MONTERO AMO</v>
      </c>
      <c r="V38" s="118" t="str">
        <f>Participantes!B25</f>
        <v>SORIA</v>
      </c>
      <c r="W38" s="140">
        <f t="shared" si="0"/>
        <v>0</v>
      </c>
      <c r="X38" s="140">
        <f t="shared" si="1"/>
        <v>0</v>
      </c>
      <c r="Y38" s="140">
        <f t="shared" si="2"/>
        <v>0</v>
      </c>
      <c r="Z38" s="148">
        <f t="shared" si="3"/>
        <v>0</v>
      </c>
      <c r="AA38" s="140">
        <f t="shared" si="4"/>
        <v>0</v>
      </c>
      <c r="AB38" s="97">
        <v>21.5</v>
      </c>
    </row>
    <row r="39" spans="1:28" ht="18" customHeight="1" thickBot="1">
      <c r="A39" s="11"/>
      <c r="B39" s="11"/>
      <c r="C39" s="11"/>
      <c r="D39" s="11"/>
      <c r="E39" s="11"/>
      <c r="F39" s="11"/>
      <c r="G39" s="11"/>
      <c r="H39" s="11"/>
      <c r="I39" s="11"/>
      <c r="J39" s="11"/>
      <c r="K39" s="11"/>
      <c r="L39" s="11"/>
      <c r="M39" s="11"/>
      <c r="N39" s="11"/>
      <c r="O39" s="11"/>
      <c r="P39" s="11"/>
      <c r="Q39" s="11"/>
      <c r="R39" s="11"/>
      <c r="S39" s="11"/>
      <c r="T39" s="71"/>
      <c r="U39" s="117" t="str">
        <f>Participantes!A27</f>
        <v>VICENTE ACEBES CABREROS</v>
      </c>
      <c r="V39" s="118" t="str">
        <f>Participantes!B27</f>
        <v>VALLADOLID</v>
      </c>
      <c r="W39" s="140">
        <f t="shared" si="0"/>
        <v>0</v>
      </c>
      <c r="X39" s="140">
        <f t="shared" si="1"/>
        <v>0</v>
      </c>
      <c r="Y39" s="140">
        <f t="shared" si="2"/>
        <v>0</v>
      </c>
      <c r="Z39" s="148">
        <f t="shared" si="3"/>
        <v>0</v>
      </c>
      <c r="AA39" s="140">
        <f t="shared" si="4"/>
        <v>0</v>
      </c>
      <c r="AB39" s="97">
        <v>21.5</v>
      </c>
    </row>
    <row r="40" spans="1:28" ht="18" customHeight="1" thickBot="1">
      <c r="A40" s="11"/>
      <c r="B40" s="11"/>
      <c r="C40" s="11"/>
      <c r="D40" s="11"/>
      <c r="E40" s="11"/>
      <c r="F40" s="11"/>
      <c r="G40" s="11"/>
      <c r="H40" s="11"/>
      <c r="I40" s="11"/>
      <c r="J40" s="11"/>
      <c r="K40" s="11"/>
      <c r="L40" s="11"/>
      <c r="M40" s="11"/>
      <c r="N40" s="11"/>
      <c r="O40" s="11"/>
      <c r="P40" s="11"/>
      <c r="Q40" s="11"/>
      <c r="R40" s="11"/>
      <c r="S40" s="11"/>
      <c r="T40" s="71"/>
      <c r="U40" s="117" t="str">
        <f>Participantes!A29</f>
        <v>CÉSAR A. ANTÓN CRESPO</v>
      </c>
      <c r="V40" s="118" t="str">
        <f>Participantes!B29</f>
        <v>VALLADOLID</v>
      </c>
      <c r="W40" s="140">
        <f t="shared" si="0"/>
        <v>0</v>
      </c>
      <c r="X40" s="140">
        <f t="shared" si="1"/>
        <v>0</v>
      </c>
      <c r="Y40" s="140">
        <f t="shared" si="2"/>
        <v>0</v>
      </c>
      <c r="Z40" s="148">
        <f t="shared" si="3"/>
        <v>0</v>
      </c>
      <c r="AA40" s="140">
        <f t="shared" si="4"/>
        <v>0</v>
      </c>
      <c r="AB40" s="97">
        <v>21.5</v>
      </c>
    </row>
    <row r="41" spans="1:28" ht="18" customHeight="1" thickBot="1">
      <c r="A41" s="11"/>
      <c r="B41" s="11"/>
      <c r="C41" s="11"/>
      <c r="D41" s="11"/>
      <c r="E41" s="11"/>
      <c r="F41" s="11"/>
      <c r="G41" s="11"/>
      <c r="H41" s="11"/>
      <c r="I41" s="11"/>
      <c r="J41" s="11"/>
      <c r="K41" s="11"/>
      <c r="L41" s="11"/>
      <c r="M41" s="11"/>
      <c r="N41" s="11"/>
      <c r="O41" s="11"/>
      <c r="P41" s="11"/>
      <c r="Q41" s="11"/>
      <c r="R41" s="11"/>
      <c r="S41" s="11"/>
      <c r="T41" s="71"/>
      <c r="U41" s="117" t="str">
        <f>Participantes!A31</f>
        <v>SANTIAGO GARCÍA PERNÍA</v>
      </c>
      <c r="V41" s="118" t="str">
        <f>Participantes!B31</f>
        <v>ZAMORA</v>
      </c>
      <c r="W41" s="140">
        <f t="shared" si="0"/>
        <v>0</v>
      </c>
      <c r="X41" s="140">
        <f t="shared" si="1"/>
        <v>0</v>
      </c>
      <c r="Y41" s="140">
        <f t="shared" si="2"/>
        <v>0</v>
      </c>
      <c r="Z41" s="148">
        <f t="shared" si="3"/>
        <v>0</v>
      </c>
      <c r="AA41" s="140">
        <f t="shared" si="4"/>
        <v>0</v>
      </c>
      <c r="AB41" s="97">
        <v>21.5</v>
      </c>
    </row>
    <row r="42" spans="1:28" ht="18" customHeight="1" thickBot="1">
      <c r="A42" s="11"/>
      <c r="B42" s="11"/>
      <c r="C42" s="11"/>
      <c r="D42" s="11"/>
      <c r="E42" s="11"/>
      <c r="F42" s="11"/>
      <c r="G42" s="11"/>
      <c r="H42" s="11"/>
      <c r="I42" s="11"/>
      <c r="J42" s="11"/>
      <c r="K42" s="11"/>
      <c r="L42" s="11"/>
      <c r="M42" s="11"/>
      <c r="N42" s="11"/>
      <c r="O42" s="11"/>
      <c r="P42" s="11"/>
      <c r="Q42" s="11"/>
      <c r="R42" s="11"/>
      <c r="S42" s="11"/>
      <c r="T42" s="71"/>
      <c r="U42" s="117" t="str">
        <f>Participantes!A32</f>
        <v>FRANCISCO JAVIER MARTÍN CABREROS</v>
      </c>
      <c r="V42" s="118" t="str">
        <f>Participantes!B32</f>
        <v>ZAMORA</v>
      </c>
      <c r="W42" s="140">
        <f t="shared" si="0"/>
        <v>0</v>
      </c>
      <c r="X42" s="140">
        <f t="shared" si="1"/>
        <v>0</v>
      </c>
      <c r="Y42" s="140">
        <f t="shared" si="2"/>
        <v>0</v>
      </c>
      <c r="Z42" s="148">
        <f t="shared" si="3"/>
        <v>0</v>
      </c>
      <c r="AA42" s="140">
        <f t="shared" si="4"/>
        <v>0</v>
      </c>
      <c r="AB42" s="97">
        <v>21.5</v>
      </c>
    </row>
    <row r="43" spans="1:28" ht="18" customHeight="1" thickBot="1">
      <c r="A43" s="11"/>
      <c r="B43" s="11"/>
      <c r="C43" s="11"/>
      <c r="D43" s="11"/>
      <c r="E43" s="11"/>
      <c r="F43" s="11"/>
      <c r="G43" s="11"/>
      <c r="H43" s="11"/>
      <c r="I43" s="11"/>
      <c r="J43" s="11"/>
      <c r="K43" s="11"/>
      <c r="L43" s="11"/>
      <c r="M43" s="11"/>
      <c r="N43" s="11"/>
      <c r="O43" s="11"/>
      <c r="P43" s="11"/>
      <c r="Q43" s="11"/>
      <c r="R43" s="11"/>
      <c r="S43" s="11"/>
      <c r="T43" s="71"/>
      <c r="U43" s="117" t="str">
        <f>Participantes!A33</f>
        <v>JORGE DEL AMO BIMMEL</v>
      </c>
      <c r="V43" s="118" t="str">
        <f>Participantes!B33</f>
        <v>ZAMORA</v>
      </c>
      <c r="W43" s="140">
        <f t="shared" si="0"/>
        <v>0</v>
      </c>
      <c r="X43" s="140">
        <f t="shared" si="1"/>
        <v>0</v>
      </c>
      <c r="Y43" s="140">
        <f t="shared" si="2"/>
        <v>0</v>
      </c>
      <c r="Z43" s="148">
        <f t="shared" si="3"/>
        <v>0</v>
      </c>
      <c r="AA43" s="140">
        <f t="shared" si="4"/>
        <v>0</v>
      </c>
      <c r="AB43" s="97">
        <v>21.5</v>
      </c>
    </row>
    <row r="44" ht="12.75">
      <c r="AB44" s="97"/>
    </row>
    <row r="46" ht="12.75">
      <c r="T46" s="7"/>
    </row>
  </sheetData>
  <sheetProtection/>
  <printOptions/>
  <pageMargins left="0.57" right="0.3" top="0.42" bottom="0.51" header="0.31" footer="0.51"/>
  <pageSetup fitToHeight="0" fitToWidth="1" horizontalDpi="300" verticalDpi="300" orientation="portrait" paperSize="9"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43"/>
  <sheetViews>
    <sheetView view="pageBreakPreview" zoomScale="70" zoomScaleSheetLayoutView="70" zoomScalePageLayoutView="0" workbookViewId="0" topLeftCell="O28">
      <selection activeCell="AE35" sqref="AE35"/>
    </sheetView>
  </sheetViews>
  <sheetFormatPr defaultColWidth="12" defaultRowHeight="12.75"/>
  <cols>
    <col min="1" max="20" width="9.66015625" style="2" customWidth="1"/>
    <col min="21" max="21" width="47.33203125" style="2" customWidth="1"/>
    <col min="22" max="22" width="25.83203125" style="2" customWidth="1"/>
    <col min="23" max="24" width="10" style="2" customWidth="1"/>
    <col min="25" max="25" width="8" style="2" customWidth="1"/>
    <col min="26" max="26" width="7" style="2" customWidth="1"/>
    <col min="27" max="27" width="8.83203125" style="2" customWidth="1"/>
    <col min="28" max="28" width="9.33203125" style="4" customWidth="1"/>
    <col min="29" max="16384" width="12" style="2" customWidth="1"/>
  </cols>
  <sheetData>
    <row r="1" ht="12.75">
      <c r="W1" s="9"/>
    </row>
    <row r="2" spans="23:28" ht="12.75">
      <c r="W2" s="9"/>
      <c r="AB2" s="3"/>
    </row>
    <row r="3" spans="21:23" ht="12.75">
      <c r="U3" s="2" t="s">
        <v>54</v>
      </c>
      <c r="W3" s="9"/>
    </row>
    <row r="4" spans="23:28" ht="10.5" customHeight="1">
      <c r="W4" s="9"/>
      <c r="AB4" s="3"/>
    </row>
    <row r="5" ht="18.75" customHeight="1">
      <c r="U5" s="15"/>
    </row>
    <row r="6" spans="21:28" ht="12.75">
      <c r="U6" s="113" t="s">
        <v>58</v>
      </c>
      <c r="AB6" s="3"/>
    </row>
    <row r="7" ht="17.25" customHeight="1">
      <c r="U7" s="1" t="s">
        <v>57</v>
      </c>
    </row>
    <row r="8" spans="17:26" ht="17.25" customHeight="1">
      <c r="Q8" s="2" t="s">
        <v>25</v>
      </c>
      <c r="S8" s="2">
        <f>AVERAGE(A12:T43)</f>
        <v>20.820454545454552</v>
      </c>
      <c r="U8" s="113"/>
      <c r="W8" s="10" t="s">
        <v>7</v>
      </c>
      <c r="Z8" s="6">
        <f>COUNTIF((Y12:Y43),0)</f>
        <v>14</v>
      </c>
    </row>
    <row r="9" spans="23:26" ht="17.25" customHeight="1">
      <c r="W9" s="8" t="s">
        <v>8</v>
      </c>
      <c r="Z9" s="6">
        <f>(COUNTIF(Y12:Y43,0)/2)+1+COUNT(Y12:Y43)-COUNTIF(Y12:Y43,0)</f>
        <v>26</v>
      </c>
    </row>
    <row r="10" ht="13.5" thickBot="1"/>
    <row r="11" spans="1:28" ht="37.5" customHeight="1" thickBot="1">
      <c r="A11" s="14" t="s">
        <v>6</v>
      </c>
      <c r="B11" s="13" t="s">
        <v>6</v>
      </c>
      <c r="C11" s="13" t="s">
        <v>6</v>
      </c>
      <c r="D11" s="13" t="s">
        <v>6</v>
      </c>
      <c r="E11" s="13" t="s">
        <v>6</v>
      </c>
      <c r="F11" s="13" t="s">
        <v>6</v>
      </c>
      <c r="G11" s="13" t="s">
        <v>6</v>
      </c>
      <c r="H11" s="13" t="s">
        <v>6</v>
      </c>
      <c r="I11" s="13" t="s">
        <v>6</v>
      </c>
      <c r="J11" s="13" t="s">
        <v>6</v>
      </c>
      <c r="K11" s="13" t="s">
        <v>6</v>
      </c>
      <c r="L11" s="13" t="s">
        <v>6</v>
      </c>
      <c r="M11" s="13" t="s">
        <v>6</v>
      </c>
      <c r="N11" s="13" t="s">
        <v>6</v>
      </c>
      <c r="O11" s="13" t="s">
        <v>6</v>
      </c>
      <c r="P11" s="13" t="s">
        <v>6</v>
      </c>
      <c r="Q11" s="13" t="s">
        <v>6</v>
      </c>
      <c r="R11" s="13" t="s">
        <v>6</v>
      </c>
      <c r="S11" s="13" t="s">
        <v>6</v>
      </c>
      <c r="T11" s="13" t="s">
        <v>6</v>
      </c>
      <c r="U11" s="72" t="s">
        <v>0</v>
      </c>
      <c r="V11" s="73" t="s">
        <v>84</v>
      </c>
      <c r="W11" s="93" t="s">
        <v>1</v>
      </c>
      <c r="X11" s="94" t="s">
        <v>2</v>
      </c>
      <c r="Y11" s="94" t="s">
        <v>9</v>
      </c>
      <c r="Z11" s="94" t="s">
        <v>4</v>
      </c>
      <c r="AA11" s="95" t="s">
        <v>3</v>
      </c>
      <c r="AB11" s="5" t="s">
        <v>5</v>
      </c>
    </row>
    <row r="12" spans="1:28" ht="18" customHeight="1">
      <c r="A12" s="12"/>
      <c r="B12" s="11"/>
      <c r="C12" s="11"/>
      <c r="D12" s="11"/>
      <c r="E12" s="11"/>
      <c r="F12" s="11"/>
      <c r="G12" s="11"/>
      <c r="H12" s="11"/>
      <c r="I12" s="11"/>
      <c r="J12" s="11"/>
      <c r="K12" s="11"/>
      <c r="L12" s="11"/>
      <c r="M12" s="11"/>
      <c r="N12" s="11"/>
      <c r="O12" s="11">
        <v>20</v>
      </c>
      <c r="P12" s="11">
        <v>20.1</v>
      </c>
      <c r="Q12" s="11">
        <v>21</v>
      </c>
      <c r="R12" s="11">
        <v>19.6</v>
      </c>
      <c r="S12" s="11">
        <v>19.3</v>
      </c>
      <c r="T12" s="71">
        <v>19.7</v>
      </c>
      <c r="U12" s="117" t="str">
        <f>Participantes!A8</f>
        <v>JUAN MANUEL CARBALLEDA CUEVAS</v>
      </c>
      <c r="V12" s="118" t="str">
        <f>Participantes!B8</f>
        <v>BURGOS</v>
      </c>
      <c r="W12" s="140">
        <f aca="true" t="shared" si="0" ref="W12:W43">SUM(Y12)*250</f>
        <v>1500</v>
      </c>
      <c r="X12" s="140">
        <f aca="true" t="shared" si="1" ref="X12:X43">(A12^3+B12^3+C12^3+D12^3+E12^3+F12^3+G12^3+H12^3+I12^3+J12^3+K12^3+L12^3+M12^3+N12^3+O12^3+P12^3+Q12^3+R12^3+S12^3+T12^3)/100</f>
        <v>477.45567000000005</v>
      </c>
      <c r="Y12" s="140">
        <f aca="true" t="shared" si="2" ref="Y12:Y43">COUNT(A12:T12)</f>
        <v>6</v>
      </c>
      <c r="Z12" s="148">
        <f aca="true" t="shared" si="3" ref="Z12:Z43">MAX(A12:T12)</f>
        <v>21</v>
      </c>
      <c r="AA12" s="140">
        <f aca="true" t="shared" si="4" ref="AA12:AA43">SUM(W12+X12)</f>
        <v>1977.45567</v>
      </c>
      <c r="AB12" s="79">
        <v>1</v>
      </c>
    </row>
    <row r="13" spans="1:28" ht="18" customHeight="1">
      <c r="A13" s="12"/>
      <c r="B13" s="11"/>
      <c r="C13" s="11"/>
      <c r="D13" s="11"/>
      <c r="E13" s="11"/>
      <c r="F13" s="11"/>
      <c r="G13" s="11"/>
      <c r="H13" s="11"/>
      <c r="I13" s="11"/>
      <c r="J13" s="11"/>
      <c r="K13" s="11"/>
      <c r="L13" s="11"/>
      <c r="M13" s="11"/>
      <c r="N13" s="11"/>
      <c r="O13" s="11"/>
      <c r="P13" s="11">
        <v>19.7</v>
      </c>
      <c r="Q13" s="11">
        <v>20</v>
      </c>
      <c r="R13" s="11">
        <v>20</v>
      </c>
      <c r="S13" s="11">
        <v>22</v>
      </c>
      <c r="T13" s="71">
        <v>19.5</v>
      </c>
      <c r="U13" s="117" t="str">
        <f>Participantes!A29</f>
        <v>CÉSAR A. ANTÓN CRESPO</v>
      </c>
      <c r="V13" s="118" t="str">
        <f>Participantes!B29</f>
        <v>VALLADOLID</v>
      </c>
      <c r="W13" s="140">
        <f t="shared" si="0"/>
        <v>1250</v>
      </c>
      <c r="X13" s="140">
        <f t="shared" si="1"/>
        <v>417.08248</v>
      </c>
      <c r="Y13" s="140">
        <f t="shared" si="2"/>
        <v>5</v>
      </c>
      <c r="Z13" s="148">
        <f t="shared" si="3"/>
        <v>22</v>
      </c>
      <c r="AA13" s="140">
        <f t="shared" si="4"/>
        <v>1667.08248</v>
      </c>
      <c r="AB13" s="79">
        <v>2</v>
      </c>
    </row>
    <row r="14" spans="1:28" ht="18" customHeight="1">
      <c r="A14" s="12"/>
      <c r="B14" s="11"/>
      <c r="C14" s="11"/>
      <c r="D14" s="11"/>
      <c r="E14" s="11"/>
      <c r="F14" s="11"/>
      <c r="G14" s="11"/>
      <c r="H14" s="11"/>
      <c r="I14" s="11"/>
      <c r="J14" s="11"/>
      <c r="K14" s="11"/>
      <c r="L14" s="11"/>
      <c r="M14" s="11"/>
      <c r="N14" s="11"/>
      <c r="O14" s="11"/>
      <c r="P14" s="11"/>
      <c r="Q14" s="11">
        <v>27.3</v>
      </c>
      <c r="R14" s="11">
        <v>19.5</v>
      </c>
      <c r="S14" s="11">
        <v>21.5</v>
      </c>
      <c r="T14" s="71">
        <v>19</v>
      </c>
      <c r="U14" s="117" t="str">
        <f>Participantes!A30</f>
        <v>JOSÉ-MIGUEL JUAN MARTÍNEZ</v>
      </c>
      <c r="V14" s="118" t="str">
        <f>Participantes!B30</f>
        <v>ZAMORA</v>
      </c>
      <c r="W14" s="140">
        <f t="shared" si="0"/>
        <v>1000</v>
      </c>
      <c r="X14" s="140">
        <f t="shared" si="1"/>
        <v>445.58667</v>
      </c>
      <c r="Y14" s="140">
        <f t="shared" si="2"/>
        <v>4</v>
      </c>
      <c r="Z14" s="148">
        <f t="shared" si="3"/>
        <v>27.3</v>
      </c>
      <c r="AA14" s="140">
        <f t="shared" si="4"/>
        <v>1445.5866700000001</v>
      </c>
      <c r="AB14" s="79">
        <v>3</v>
      </c>
    </row>
    <row r="15" spans="1:28" ht="18" customHeight="1">
      <c r="A15" s="12"/>
      <c r="B15" s="11"/>
      <c r="C15" s="11"/>
      <c r="D15" s="11"/>
      <c r="E15" s="11"/>
      <c r="F15" s="11"/>
      <c r="G15" s="11"/>
      <c r="H15" s="11"/>
      <c r="I15" s="11"/>
      <c r="J15" s="11"/>
      <c r="K15" s="11"/>
      <c r="L15" s="11"/>
      <c r="M15" s="11"/>
      <c r="N15" s="11"/>
      <c r="O15" s="11"/>
      <c r="P15" s="11"/>
      <c r="Q15" s="11">
        <v>20.5</v>
      </c>
      <c r="R15" s="11">
        <v>21.2</v>
      </c>
      <c r="S15" s="11">
        <v>21.8</v>
      </c>
      <c r="T15" s="71">
        <v>19.2</v>
      </c>
      <c r="U15" s="117" t="str">
        <f>Participantes!A31</f>
        <v>SANTIAGO GARCÍA PERNÍA</v>
      </c>
      <c r="V15" s="118" t="str">
        <f>Participantes!B31</f>
        <v>ZAMORA</v>
      </c>
      <c r="W15" s="140">
        <f t="shared" si="0"/>
        <v>1000</v>
      </c>
      <c r="X15" s="140">
        <f t="shared" si="1"/>
        <v>355.81373</v>
      </c>
      <c r="Y15" s="140">
        <f t="shared" si="2"/>
        <v>4</v>
      </c>
      <c r="Z15" s="148">
        <f t="shared" si="3"/>
        <v>21.8</v>
      </c>
      <c r="AA15" s="140">
        <f t="shared" si="4"/>
        <v>1355.81373</v>
      </c>
      <c r="AB15" s="79">
        <v>4</v>
      </c>
    </row>
    <row r="16" spans="1:28" ht="18" customHeight="1">
      <c r="A16" s="12"/>
      <c r="B16" s="11"/>
      <c r="C16" s="11"/>
      <c r="D16" s="11"/>
      <c r="E16" s="11"/>
      <c r="F16" s="11"/>
      <c r="G16" s="11"/>
      <c r="H16" s="11"/>
      <c r="I16" s="11"/>
      <c r="J16" s="11"/>
      <c r="K16" s="11"/>
      <c r="L16" s="11"/>
      <c r="M16" s="11"/>
      <c r="N16" s="11"/>
      <c r="O16" s="64"/>
      <c r="P16" s="64"/>
      <c r="Q16" s="64">
        <v>19.8</v>
      </c>
      <c r="R16" s="64">
        <v>19.4</v>
      </c>
      <c r="S16" s="64">
        <v>20.6</v>
      </c>
      <c r="T16" s="65">
        <v>20.3</v>
      </c>
      <c r="U16" s="117" t="str">
        <f>Participantes!A14</f>
        <v>JOSÉ-MANUEL JUAN CIFUENTES</v>
      </c>
      <c r="V16" s="118" t="str">
        <f>Participantes!B14</f>
        <v>LEÓN</v>
      </c>
      <c r="W16" s="145">
        <f t="shared" si="0"/>
        <v>1000</v>
      </c>
      <c r="X16" s="145">
        <f t="shared" si="1"/>
        <v>321.71019</v>
      </c>
      <c r="Y16" s="145">
        <f t="shared" si="2"/>
        <v>4</v>
      </c>
      <c r="Z16" s="146">
        <f t="shared" si="3"/>
        <v>20.6</v>
      </c>
      <c r="AA16" s="145">
        <f t="shared" si="4"/>
        <v>1321.71019</v>
      </c>
      <c r="AB16" s="79">
        <v>5</v>
      </c>
    </row>
    <row r="17" spans="1:28" ht="18" customHeight="1">
      <c r="A17" s="12"/>
      <c r="B17" s="11"/>
      <c r="C17" s="11"/>
      <c r="D17" s="11"/>
      <c r="E17" s="11"/>
      <c r="F17" s="11"/>
      <c r="G17" s="11"/>
      <c r="H17" s="11"/>
      <c r="I17" s="11"/>
      <c r="J17" s="11"/>
      <c r="K17" s="11"/>
      <c r="L17" s="11"/>
      <c r="M17" s="11"/>
      <c r="N17" s="11"/>
      <c r="O17" s="11"/>
      <c r="P17" s="11"/>
      <c r="Q17" s="11"/>
      <c r="R17" s="11">
        <v>21.5</v>
      </c>
      <c r="S17" s="11">
        <v>19.1</v>
      </c>
      <c r="T17" s="71">
        <v>19.4</v>
      </c>
      <c r="U17" s="117" t="str">
        <f>Participantes!A10</f>
        <v>JOSÉ BUENO GARCÍA</v>
      </c>
      <c r="V17" s="118" t="str">
        <f>Participantes!B10</f>
        <v>LEÓN</v>
      </c>
      <c r="W17" s="140">
        <f t="shared" si="0"/>
        <v>750</v>
      </c>
      <c r="X17" s="140">
        <f t="shared" si="1"/>
        <v>242.0763</v>
      </c>
      <c r="Y17" s="140">
        <f t="shared" si="2"/>
        <v>3</v>
      </c>
      <c r="Z17" s="148">
        <f t="shared" si="3"/>
        <v>21.5</v>
      </c>
      <c r="AA17" s="140">
        <f t="shared" si="4"/>
        <v>992.0763</v>
      </c>
      <c r="AB17" s="79">
        <v>6</v>
      </c>
    </row>
    <row r="18" spans="1:28" ht="18" customHeight="1">
      <c r="A18" s="12"/>
      <c r="B18" s="11"/>
      <c r="C18" s="11"/>
      <c r="D18" s="11"/>
      <c r="E18" s="11"/>
      <c r="F18" s="11"/>
      <c r="G18" s="11"/>
      <c r="H18" s="11"/>
      <c r="I18" s="11"/>
      <c r="J18" s="11"/>
      <c r="K18" s="11"/>
      <c r="L18" s="11"/>
      <c r="M18" s="11"/>
      <c r="N18" s="11"/>
      <c r="O18" s="64"/>
      <c r="P18" s="64"/>
      <c r="Q18" s="64"/>
      <c r="R18" s="64"/>
      <c r="S18" s="64">
        <v>27</v>
      </c>
      <c r="T18" s="65">
        <v>22.3</v>
      </c>
      <c r="U18" s="117" t="str">
        <f>Participantes!A15</f>
        <v>JAIME HERRERO CACHO</v>
      </c>
      <c r="V18" s="118" t="str">
        <f>Participantes!B15</f>
        <v>LEÓN</v>
      </c>
      <c r="W18" s="145">
        <f t="shared" si="0"/>
        <v>500</v>
      </c>
      <c r="X18" s="145">
        <f t="shared" si="1"/>
        <v>307.72567000000004</v>
      </c>
      <c r="Y18" s="145">
        <f t="shared" si="2"/>
        <v>2</v>
      </c>
      <c r="Z18" s="146">
        <f t="shared" si="3"/>
        <v>27</v>
      </c>
      <c r="AA18" s="145">
        <f t="shared" si="4"/>
        <v>807.72567</v>
      </c>
      <c r="AB18" s="79">
        <v>7</v>
      </c>
    </row>
    <row r="19" spans="1:28" ht="18" customHeight="1">
      <c r="A19" s="12"/>
      <c r="B19" s="11"/>
      <c r="C19" s="11"/>
      <c r="D19" s="11"/>
      <c r="E19" s="11"/>
      <c r="F19" s="11"/>
      <c r="G19" s="11"/>
      <c r="H19" s="11"/>
      <c r="I19" s="11"/>
      <c r="J19" s="11"/>
      <c r="K19" s="11"/>
      <c r="L19" s="11"/>
      <c r="M19" s="11"/>
      <c r="N19" s="11"/>
      <c r="O19" s="64"/>
      <c r="P19" s="64"/>
      <c r="Q19" s="64"/>
      <c r="R19" s="64"/>
      <c r="S19" s="64">
        <v>23.4</v>
      </c>
      <c r="T19" s="65">
        <v>19.9</v>
      </c>
      <c r="U19" s="117" t="str">
        <f>Participantes!A7</f>
        <v>BRUNO COCA RODRÍGUEZ</v>
      </c>
      <c r="V19" s="118" t="str">
        <f>Participantes!B7</f>
        <v>BURGOS</v>
      </c>
      <c r="W19" s="145">
        <f t="shared" si="0"/>
        <v>500</v>
      </c>
      <c r="X19" s="145">
        <f t="shared" si="1"/>
        <v>206.93502999999998</v>
      </c>
      <c r="Y19" s="145">
        <f t="shared" si="2"/>
        <v>2</v>
      </c>
      <c r="Z19" s="146">
        <f t="shared" si="3"/>
        <v>23.4</v>
      </c>
      <c r="AA19" s="145">
        <f t="shared" si="4"/>
        <v>706.93503</v>
      </c>
      <c r="AB19" s="79">
        <v>8</v>
      </c>
    </row>
    <row r="20" spans="1:28" ht="18" customHeight="1">
      <c r="A20" s="12"/>
      <c r="B20" s="11"/>
      <c r="C20" s="11"/>
      <c r="D20" s="11"/>
      <c r="E20" s="11"/>
      <c r="F20" s="11"/>
      <c r="G20" s="11"/>
      <c r="H20" s="11"/>
      <c r="I20" s="11"/>
      <c r="J20" s="11"/>
      <c r="K20" s="11"/>
      <c r="L20" s="11"/>
      <c r="M20" s="11"/>
      <c r="N20" s="11"/>
      <c r="O20" s="64"/>
      <c r="P20" s="64"/>
      <c r="Q20" s="64"/>
      <c r="R20" s="64"/>
      <c r="S20" s="64">
        <v>21.9</v>
      </c>
      <c r="T20" s="65">
        <v>19.1</v>
      </c>
      <c r="U20" s="117" t="str">
        <f>Participantes!A16</f>
        <v>RAÚL-IBO SALAZAR GARCÍA</v>
      </c>
      <c r="V20" s="118" t="str">
        <f>Participantes!B16</f>
        <v>PALENCIA</v>
      </c>
      <c r="W20" s="145">
        <f t="shared" si="0"/>
        <v>500</v>
      </c>
      <c r="X20" s="145">
        <f t="shared" si="1"/>
        <v>174.7133</v>
      </c>
      <c r="Y20" s="145">
        <f t="shared" si="2"/>
        <v>2</v>
      </c>
      <c r="Z20" s="146">
        <f t="shared" si="3"/>
        <v>21.9</v>
      </c>
      <c r="AA20" s="145">
        <f t="shared" si="4"/>
        <v>674.7133</v>
      </c>
      <c r="AB20" s="79">
        <v>9</v>
      </c>
    </row>
    <row r="21" spans="1:28" ht="18" customHeight="1">
      <c r="A21" s="12"/>
      <c r="B21" s="11"/>
      <c r="C21" s="11"/>
      <c r="D21" s="11"/>
      <c r="E21" s="11"/>
      <c r="F21" s="11"/>
      <c r="G21" s="11"/>
      <c r="H21" s="11"/>
      <c r="I21" s="11"/>
      <c r="J21" s="11"/>
      <c r="K21" s="11"/>
      <c r="L21" s="11"/>
      <c r="M21" s="11"/>
      <c r="N21" s="11"/>
      <c r="O21" s="11"/>
      <c r="P21" s="11"/>
      <c r="Q21" s="11"/>
      <c r="R21" s="11"/>
      <c r="S21" s="11">
        <v>20</v>
      </c>
      <c r="T21" s="71">
        <v>21</v>
      </c>
      <c r="U21" s="117" t="str">
        <f>Participantes!A25</f>
        <v>JOSÉ-ANTONIO MONTERO AMO</v>
      </c>
      <c r="V21" s="118" t="str">
        <f>Participantes!B25</f>
        <v>SORIA</v>
      </c>
      <c r="W21" s="140">
        <f t="shared" si="0"/>
        <v>500</v>
      </c>
      <c r="X21" s="140">
        <f t="shared" si="1"/>
        <v>172.61</v>
      </c>
      <c r="Y21" s="140">
        <f t="shared" si="2"/>
        <v>2</v>
      </c>
      <c r="Z21" s="148">
        <f t="shared" si="3"/>
        <v>21</v>
      </c>
      <c r="AA21" s="140">
        <f t="shared" si="4"/>
        <v>672.61</v>
      </c>
      <c r="AB21" s="79">
        <v>10</v>
      </c>
    </row>
    <row r="22" spans="1:28" ht="18" customHeight="1">
      <c r="A22" s="12"/>
      <c r="B22" s="11"/>
      <c r="C22" s="11"/>
      <c r="D22" s="11"/>
      <c r="E22" s="11"/>
      <c r="F22" s="11"/>
      <c r="G22" s="11"/>
      <c r="H22" s="11"/>
      <c r="I22" s="11"/>
      <c r="J22" s="11"/>
      <c r="K22" s="11"/>
      <c r="L22" s="11"/>
      <c r="M22" s="11"/>
      <c r="N22" s="11"/>
      <c r="O22" s="64"/>
      <c r="P22" s="64"/>
      <c r="Q22" s="64"/>
      <c r="R22" s="64"/>
      <c r="S22" s="64">
        <v>21.2</v>
      </c>
      <c r="T22" s="65">
        <v>19</v>
      </c>
      <c r="U22" s="117" t="str">
        <f>Participantes!A22</f>
        <v>LUIS-ALBERTO HARO BARBERO</v>
      </c>
      <c r="V22" s="118" t="str">
        <f>Participantes!B22</f>
        <v>SALAMANCA</v>
      </c>
      <c r="W22" s="145">
        <f t="shared" si="0"/>
        <v>500</v>
      </c>
      <c r="X22" s="145">
        <f t="shared" si="1"/>
        <v>163.87127999999996</v>
      </c>
      <c r="Y22" s="145">
        <f t="shared" si="2"/>
        <v>2</v>
      </c>
      <c r="Z22" s="146">
        <f t="shared" si="3"/>
        <v>21.2</v>
      </c>
      <c r="AA22" s="145">
        <f t="shared" si="4"/>
        <v>663.87128</v>
      </c>
      <c r="AB22" s="79">
        <v>11</v>
      </c>
    </row>
    <row r="23" spans="1:28" ht="18" customHeight="1">
      <c r="A23" s="12"/>
      <c r="B23" s="11"/>
      <c r="C23" s="11"/>
      <c r="D23" s="11"/>
      <c r="E23" s="11"/>
      <c r="F23" s="11"/>
      <c r="G23" s="11"/>
      <c r="H23" s="11"/>
      <c r="I23" s="11"/>
      <c r="J23" s="11"/>
      <c r="K23" s="11"/>
      <c r="L23" s="11"/>
      <c r="M23" s="11"/>
      <c r="N23" s="11"/>
      <c r="O23" s="64"/>
      <c r="P23" s="64"/>
      <c r="Q23" s="64"/>
      <c r="R23" s="64"/>
      <c r="S23" s="64">
        <v>19</v>
      </c>
      <c r="T23" s="65">
        <v>20.2</v>
      </c>
      <c r="U23" s="117" t="str">
        <f>Participantes!A23</f>
        <v>DAVID CASADO DEL RÍO</v>
      </c>
      <c r="V23" s="118" t="str">
        <f>Participantes!B23</f>
        <v>SALAMANCA</v>
      </c>
      <c r="W23" s="145">
        <f t="shared" si="0"/>
        <v>500</v>
      </c>
      <c r="X23" s="145">
        <f t="shared" si="1"/>
        <v>151.01408</v>
      </c>
      <c r="Y23" s="145">
        <f t="shared" si="2"/>
        <v>2</v>
      </c>
      <c r="Z23" s="146">
        <f t="shared" si="3"/>
        <v>20.2</v>
      </c>
      <c r="AA23" s="145">
        <f t="shared" si="4"/>
        <v>651.01408</v>
      </c>
      <c r="AB23" s="79">
        <v>12</v>
      </c>
    </row>
    <row r="24" spans="1:28" ht="18" customHeight="1">
      <c r="A24" s="12"/>
      <c r="B24" s="11"/>
      <c r="C24" s="11"/>
      <c r="D24" s="11"/>
      <c r="E24" s="11"/>
      <c r="F24" s="11"/>
      <c r="G24" s="11"/>
      <c r="H24" s="11"/>
      <c r="I24" s="11"/>
      <c r="J24" s="11"/>
      <c r="K24" s="11"/>
      <c r="L24" s="11"/>
      <c r="M24" s="11"/>
      <c r="N24" s="11"/>
      <c r="O24" s="11"/>
      <c r="P24" s="11"/>
      <c r="Q24" s="11"/>
      <c r="R24" s="11"/>
      <c r="S24" s="11"/>
      <c r="T24" s="71">
        <v>28.1</v>
      </c>
      <c r="U24" s="117" t="str">
        <f>Participantes!A27</f>
        <v>VICENTE ACEBES CABREROS</v>
      </c>
      <c r="V24" s="118" t="str">
        <f>Participantes!B27</f>
        <v>VALLADOLID</v>
      </c>
      <c r="W24" s="140">
        <f t="shared" si="0"/>
        <v>250</v>
      </c>
      <c r="X24" s="140">
        <f t="shared" si="1"/>
        <v>221.88041000000004</v>
      </c>
      <c r="Y24" s="140">
        <f t="shared" si="2"/>
        <v>1</v>
      </c>
      <c r="Z24" s="148">
        <f t="shared" si="3"/>
        <v>28.1</v>
      </c>
      <c r="AA24" s="140">
        <f t="shared" si="4"/>
        <v>471.88041000000004</v>
      </c>
      <c r="AB24" s="79">
        <v>13</v>
      </c>
    </row>
    <row r="25" spans="1:28" ht="18" customHeight="1">
      <c r="A25" s="12"/>
      <c r="B25" s="11"/>
      <c r="C25" s="11"/>
      <c r="D25" s="11"/>
      <c r="E25" s="11"/>
      <c r="F25" s="11"/>
      <c r="G25" s="11"/>
      <c r="H25" s="11"/>
      <c r="I25" s="11"/>
      <c r="J25" s="11"/>
      <c r="K25" s="11"/>
      <c r="L25" s="11"/>
      <c r="M25" s="11"/>
      <c r="N25" s="11"/>
      <c r="O25" s="64"/>
      <c r="P25" s="64"/>
      <c r="Q25" s="64"/>
      <c r="R25" s="64"/>
      <c r="S25" s="64"/>
      <c r="T25" s="65">
        <v>22</v>
      </c>
      <c r="U25" s="117" t="str">
        <f>Participantes!A20</f>
        <v>MIGUEL-ANGEL GARCÍA LÓPEZ</v>
      </c>
      <c r="V25" s="118" t="str">
        <f>Participantes!B20</f>
        <v>SALAMANCA</v>
      </c>
      <c r="W25" s="145">
        <f t="shared" si="0"/>
        <v>250</v>
      </c>
      <c r="X25" s="145">
        <f t="shared" si="1"/>
        <v>106.48</v>
      </c>
      <c r="Y25" s="145">
        <f t="shared" si="2"/>
        <v>1</v>
      </c>
      <c r="Z25" s="146">
        <f t="shared" si="3"/>
        <v>22</v>
      </c>
      <c r="AA25" s="145">
        <f t="shared" si="4"/>
        <v>356.48</v>
      </c>
      <c r="AB25" s="79">
        <v>14</v>
      </c>
    </row>
    <row r="26" spans="1:28" ht="18" customHeight="1">
      <c r="A26" s="12"/>
      <c r="B26" s="11"/>
      <c r="C26" s="11"/>
      <c r="D26" s="11"/>
      <c r="E26" s="11"/>
      <c r="F26" s="11"/>
      <c r="G26" s="11"/>
      <c r="H26" s="11"/>
      <c r="I26" s="11"/>
      <c r="J26" s="11"/>
      <c r="K26" s="11"/>
      <c r="L26" s="11"/>
      <c r="M26" s="11"/>
      <c r="N26" s="11"/>
      <c r="O26" s="11"/>
      <c r="P26" s="11"/>
      <c r="Q26" s="11"/>
      <c r="R26" s="11"/>
      <c r="S26" s="11"/>
      <c r="T26" s="71">
        <v>21.2</v>
      </c>
      <c r="U26" s="117" t="str">
        <f>Participantes!A9</f>
        <v>ROBERTO GONZÁLEZ PEÑA</v>
      </c>
      <c r="V26" s="118" t="str">
        <f>Participantes!B9</f>
        <v>BURGOS</v>
      </c>
      <c r="W26" s="140">
        <f t="shared" si="0"/>
        <v>250</v>
      </c>
      <c r="X26" s="140">
        <f t="shared" si="1"/>
        <v>95.28127999999998</v>
      </c>
      <c r="Y26" s="140">
        <f t="shared" si="2"/>
        <v>1</v>
      </c>
      <c r="Z26" s="148">
        <f t="shared" si="3"/>
        <v>21.2</v>
      </c>
      <c r="AA26" s="140">
        <f t="shared" si="4"/>
        <v>345.28128</v>
      </c>
      <c r="AB26" s="79">
        <v>15</v>
      </c>
    </row>
    <row r="27" spans="1:28" ht="18" customHeight="1">
      <c r="A27" s="12"/>
      <c r="B27" s="11"/>
      <c r="C27" s="11"/>
      <c r="D27" s="11"/>
      <c r="E27" s="11"/>
      <c r="F27" s="11"/>
      <c r="G27" s="11"/>
      <c r="H27" s="11"/>
      <c r="I27" s="11"/>
      <c r="J27" s="11"/>
      <c r="K27" s="11"/>
      <c r="L27" s="11"/>
      <c r="M27" s="11"/>
      <c r="N27" s="11"/>
      <c r="O27" s="64"/>
      <c r="P27" s="64"/>
      <c r="Q27" s="64"/>
      <c r="R27" s="64"/>
      <c r="S27" s="64"/>
      <c r="T27" s="65">
        <v>20.2</v>
      </c>
      <c r="U27" s="117" t="str">
        <f>Participantes!A6</f>
        <v>OSCAR VAQUERO CAMPOS</v>
      </c>
      <c r="V27" s="118" t="str">
        <f>Participantes!B6</f>
        <v>AVILA</v>
      </c>
      <c r="W27" s="145">
        <f t="shared" si="0"/>
        <v>250</v>
      </c>
      <c r="X27" s="145">
        <f t="shared" si="1"/>
        <v>82.42407999999999</v>
      </c>
      <c r="Y27" s="145">
        <f t="shared" si="2"/>
        <v>1</v>
      </c>
      <c r="Z27" s="146">
        <f t="shared" si="3"/>
        <v>20.2</v>
      </c>
      <c r="AA27" s="145">
        <f t="shared" si="4"/>
        <v>332.42408</v>
      </c>
      <c r="AB27" s="79">
        <v>16</v>
      </c>
    </row>
    <row r="28" spans="1:28" ht="18" customHeight="1">
      <c r="A28" s="12"/>
      <c r="B28" s="11"/>
      <c r="C28" s="11"/>
      <c r="D28" s="11"/>
      <c r="E28" s="11"/>
      <c r="F28" s="11"/>
      <c r="G28" s="11"/>
      <c r="H28" s="11"/>
      <c r="I28" s="11"/>
      <c r="J28" s="11"/>
      <c r="K28" s="11"/>
      <c r="L28" s="11"/>
      <c r="M28" s="11"/>
      <c r="N28" s="11"/>
      <c r="O28" s="11"/>
      <c r="P28" s="11"/>
      <c r="Q28" s="11"/>
      <c r="R28" s="11"/>
      <c r="S28" s="11"/>
      <c r="T28" s="71">
        <v>20</v>
      </c>
      <c r="U28" s="117" t="str">
        <f>Participantes!A18</f>
        <v>LUIS ÁLVAREZ MARTÍN</v>
      </c>
      <c r="V28" s="118" t="str">
        <f>Participantes!B18</f>
        <v>PALENCIA</v>
      </c>
      <c r="W28" s="140">
        <f t="shared" si="0"/>
        <v>250</v>
      </c>
      <c r="X28" s="140">
        <f t="shared" si="1"/>
        <v>80</v>
      </c>
      <c r="Y28" s="140">
        <f t="shared" si="2"/>
        <v>1</v>
      </c>
      <c r="Z28" s="148">
        <f t="shared" si="3"/>
        <v>20</v>
      </c>
      <c r="AA28" s="140">
        <f t="shared" si="4"/>
        <v>330</v>
      </c>
      <c r="AB28" s="79">
        <v>17</v>
      </c>
    </row>
    <row r="29" spans="1:28" ht="18" customHeight="1">
      <c r="A29" s="67"/>
      <c r="B29" s="68"/>
      <c r="C29" s="68"/>
      <c r="D29" s="68"/>
      <c r="E29" s="68"/>
      <c r="F29" s="68"/>
      <c r="G29" s="68"/>
      <c r="H29" s="68"/>
      <c r="I29" s="68"/>
      <c r="J29" s="68"/>
      <c r="K29" s="68"/>
      <c r="L29" s="68"/>
      <c r="M29" s="68"/>
      <c r="N29" s="68"/>
      <c r="O29" s="115"/>
      <c r="P29" s="115"/>
      <c r="Q29" s="115"/>
      <c r="R29" s="115"/>
      <c r="S29" s="115"/>
      <c r="T29" s="116">
        <v>19.6</v>
      </c>
      <c r="U29" s="117" t="str">
        <f>Participantes!A5</f>
        <v>MIGUEL A. GRANDE GÓMEZ</v>
      </c>
      <c r="V29" s="118" t="str">
        <f>Participantes!B5</f>
        <v>AVILA</v>
      </c>
      <c r="W29" s="145">
        <f t="shared" si="0"/>
        <v>250</v>
      </c>
      <c r="X29" s="145">
        <f t="shared" si="1"/>
        <v>75.29536000000002</v>
      </c>
      <c r="Y29" s="145">
        <f t="shared" si="2"/>
        <v>1</v>
      </c>
      <c r="Z29" s="146">
        <f t="shared" si="3"/>
        <v>19.6</v>
      </c>
      <c r="AA29" s="145">
        <f t="shared" si="4"/>
        <v>325.29536</v>
      </c>
      <c r="AB29" s="99">
        <v>26</v>
      </c>
    </row>
    <row r="30" spans="1:28" ht="18" customHeight="1">
      <c r="A30" s="11"/>
      <c r="B30" s="11"/>
      <c r="C30" s="11"/>
      <c r="D30" s="11"/>
      <c r="E30" s="11"/>
      <c r="F30" s="11"/>
      <c r="G30" s="11"/>
      <c r="H30" s="11"/>
      <c r="I30" s="11"/>
      <c r="J30" s="11"/>
      <c r="K30" s="11"/>
      <c r="L30" s="11"/>
      <c r="M30" s="11"/>
      <c r="N30" s="11"/>
      <c r="O30" s="64"/>
      <c r="P30" s="64"/>
      <c r="Q30" s="64"/>
      <c r="R30" s="64"/>
      <c r="S30" s="64"/>
      <c r="T30" s="65"/>
      <c r="U30" s="117" t="str">
        <f>Participantes!A2</f>
        <v>SERGIO BARROSO JIMÉNEZ</v>
      </c>
      <c r="V30" s="118" t="str">
        <f>Participantes!B2</f>
        <v>AVILA</v>
      </c>
      <c r="W30" s="145">
        <f t="shared" si="0"/>
        <v>0</v>
      </c>
      <c r="X30" s="145">
        <f t="shared" si="1"/>
        <v>0</v>
      </c>
      <c r="Y30" s="145">
        <f t="shared" si="2"/>
        <v>0</v>
      </c>
      <c r="Z30" s="146">
        <f t="shared" si="3"/>
        <v>0</v>
      </c>
      <c r="AA30" s="145">
        <f t="shared" si="4"/>
        <v>0</v>
      </c>
      <c r="AB30" s="99">
        <v>26</v>
      </c>
    </row>
    <row r="31" spans="1:28" ht="18" customHeight="1">
      <c r="A31" s="69"/>
      <c r="B31" s="11"/>
      <c r="C31" s="11"/>
      <c r="D31" s="11"/>
      <c r="E31" s="11"/>
      <c r="F31" s="11"/>
      <c r="G31" s="11"/>
      <c r="H31" s="11"/>
      <c r="I31" s="11"/>
      <c r="J31" s="11"/>
      <c r="K31" s="11"/>
      <c r="L31" s="11"/>
      <c r="M31" s="11"/>
      <c r="N31" s="11"/>
      <c r="O31" s="64"/>
      <c r="P31" s="64"/>
      <c r="Q31" s="64"/>
      <c r="R31" s="64"/>
      <c r="S31" s="64"/>
      <c r="T31" s="65"/>
      <c r="U31" s="117" t="str">
        <f>Participantes!A3</f>
        <v>LUÍS A. TRUJILLO PARDO</v>
      </c>
      <c r="V31" s="118" t="str">
        <f>Participantes!B3</f>
        <v>AVILA</v>
      </c>
      <c r="W31" s="145">
        <f t="shared" si="0"/>
        <v>0</v>
      </c>
      <c r="X31" s="145">
        <f t="shared" si="1"/>
        <v>0</v>
      </c>
      <c r="Y31" s="145">
        <f t="shared" si="2"/>
        <v>0</v>
      </c>
      <c r="Z31" s="146">
        <f t="shared" si="3"/>
        <v>0</v>
      </c>
      <c r="AA31" s="145">
        <f t="shared" si="4"/>
        <v>0</v>
      </c>
      <c r="AB31" s="99">
        <v>26</v>
      </c>
    </row>
    <row r="32" spans="1:28" ht="18" customHeight="1">
      <c r="A32" s="11"/>
      <c r="B32" s="11"/>
      <c r="C32" s="11"/>
      <c r="D32" s="11"/>
      <c r="E32" s="11"/>
      <c r="F32" s="11"/>
      <c r="G32" s="11"/>
      <c r="H32" s="11"/>
      <c r="I32" s="11"/>
      <c r="J32" s="11"/>
      <c r="K32" s="11"/>
      <c r="L32" s="11"/>
      <c r="M32" s="11"/>
      <c r="N32" s="11"/>
      <c r="O32" s="64"/>
      <c r="P32" s="64"/>
      <c r="Q32" s="64"/>
      <c r="R32" s="64"/>
      <c r="S32" s="64"/>
      <c r="T32" s="65"/>
      <c r="U32" s="117" t="str">
        <f>Participantes!A4</f>
        <v>JORGE VERGARA MARTÍN</v>
      </c>
      <c r="V32" s="118" t="str">
        <f>Participantes!B4</f>
        <v>AVILA</v>
      </c>
      <c r="W32" s="145">
        <f t="shared" si="0"/>
        <v>0</v>
      </c>
      <c r="X32" s="145">
        <f t="shared" si="1"/>
        <v>0</v>
      </c>
      <c r="Y32" s="145">
        <f t="shared" si="2"/>
        <v>0</v>
      </c>
      <c r="Z32" s="146">
        <f t="shared" si="3"/>
        <v>0</v>
      </c>
      <c r="AA32" s="145">
        <f t="shared" si="4"/>
        <v>0</v>
      </c>
      <c r="AB32" s="99">
        <v>26</v>
      </c>
    </row>
    <row r="33" spans="1:28" ht="18" customHeight="1">
      <c r="A33" s="11"/>
      <c r="B33" s="11"/>
      <c r="C33" s="11"/>
      <c r="D33" s="11"/>
      <c r="E33" s="11"/>
      <c r="F33" s="11"/>
      <c r="G33" s="11"/>
      <c r="H33" s="11"/>
      <c r="I33" s="11"/>
      <c r="J33" s="11"/>
      <c r="K33" s="11"/>
      <c r="L33" s="11"/>
      <c r="M33" s="11"/>
      <c r="N33" s="11"/>
      <c r="O33" s="11"/>
      <c r="P33" s="11"/>
      <c r="Q33" s="11"/>
      <c r="R33" s="11"/>
      <c r="S33" s="11"/>
      <c r="T33" s="71"/>
      <c r="U33" s="117" t="str">
        <f>Participantes!A11</f>
        <v>DANIEL MARTÍN RODRÍGUEZ</v>
      </c>
      <c r="V33" s="118" t="str">
        <f>Participantes!B11</f>
        <v>LEÓN</v>
      </c>
      <c r="W33" s="140">
        <f t="shared" si="0"/>
        <v>0</v>
      </c>
      <c r="X33" s="140">
        <f t="shared" si="1"/>
        <v>0</v>
      </c>
      <c r="Y33" s="140">
        <f t="shared" si="2"/>
        <v>0</v>
      </c>
      <c r="Z33" s="148">
        <f t="shared" si="3"/>
        <v>0</v>
      </c>
      <c r="AA33" s="140">
        <f t="shared" si="4"/>
        <v>0</v>
      </c>
      <c r="AB33" s="99">
        <v>26</v>
      </c>
    </row>
    <row r="34" spans="1:28" ht="18" customHeight="1">
      <c r="A34" s="11"/>
      <c r="B34" s="11"/>
      <c r="C34" s="11"/>
      <c r="D34" s="11"/>
      <c r="E34" s="11"/>
      <c r="F34" s="11"/>
      <c r="G34" s="11"/>
      <c r="H34" s="11"/>
      <c r="I34" s="11"/>
      <c r="J34" s="11"/>
      <c r="K34" s="11"/>
      <c r="L34" s="11"/>
      <c r="M34" s="11"/>
      <c r="N34" s="11"/>
      <c r="O34" s="11"/>
      <c r="P34" s="11"/>
      <c r="Q34" s="11"/>
      <c r="R34" s="11"/>
      <c r="S34" s="11"/>
      <c r="T34" s="71"/>
      <c r="U34" s="117" t="str">
        <f>Participantes!A12</f>
        <v>MARCOS ÁLVAREZ OVALLE</v>
      </c>
      <c r="V34" s="118" t="str">
        <f>Participantes!B12</f>
        <v>LEÓN</v>
      </c>
      <c r="W34" s="140">
        <f t="shared" si="0"/>
        <v>0</v>
      </c>
      <c r="X34" s="140">
        <f t="shared" si="1"/>
        <v>0</v>
      </c>
      <c r="Y34" s="140">
        <f t="shared" si="2"/>
        <v>0</v>
      </c>
      <c r="Z34" s="148">
        <f t="shared" si="3"/>
        <v>0</v>
      </c>
      <c r="AA34" s="140">
        <f t="shared" si="4"/>
        <v>0</v>
      </c>
      <c r="AB34" s="99">
        <v>26</v>
      </c>
    </row>
    <row r="35" spans="1:28" ht="18" customHeight="1">
      <c r="A35" s="11"/>
      <c r="B35" s="11"/>
      <c r="C35" s="11"/>
      <c r="D35" s="11"/>
      <c r="E35" s="11"/>
      <c r="F35" s="11"/>
      <c r="G35" s="11"/>
      <c r="H35" s="11"/>
      <c r="I35" s="11"/>
      <c r="J35" s="11"/>
      <c r="K35" s="11"/>
      <c r="L35" s="11"/>
      <c r="M35" s="11"/>
      <c r="N35" s="11"/>
      <c r="O35" s="64"/>
      <c r="P35" s="64"/>
      <c r="Q35" s="64"/>
      <c r="R35" s="64"/>
      <c r="S35" s="64"/>
      <c r="T35" s="65"/>
      <c r="U35" s="117" t="str">
        <f>Participantes!A13</f>
        <v>LEONARDO FABIÁN GENTILE DÍEZ</v>
      </c>
      <c r="V35" s="118" t="str">
        <f>Participantes!B13</f>
        <v>LEÓN</v>
      </c>
      <c r="W35" s="145">
        <f t="shared" si="0"/>
        <v>0</v>
      </c>
      <c r="X35" s="145">
        <f t="shared" si="1"/>
        <v>0</v>
      </c>
      <c r="Y35" s="145">
        <f t="shared" si="2"/>
        <v>0</v>
      </c>
      <c r="Z35" s="146">
        <f t="shared" si="3"/>
        <v>0</v>
      </c>
      <c r="AA35" s="145">
        <f t="shared" si="4"/>
        <v>0</v>
      </c>
      <c r="AB35" s="99">
        <v>26</v>
      </c>
    </row>
    <row r="36" spans="1:28" ht="18" customHeight="1">
      <c r="A36" s="11"/>
      <c r="B36" s="11"/>
      <c r="C36" s="11"/>
      <c r="D36" s="11"/>
      <c r="E36" s="11"/>
      <c r="F36" s="11"/>
      <c r="G36" s="11"/>
      <c r="H36" s="11"/>
      <c r="I36" s="11"/>
      <c r="J36" s="11"/>
      <c r="K36" s="11"/>
      <c r="L36" s="11"/>
      <c r="M36" s="11"/>
      <c r="N36" s="11"/>
      <c r="O36" s="11"/>
      <c r="P36" s="11"/>
      <c r="Q36" s="11"/>
      <c r="R36" s="11"/>
      <c r="S36" s="11"/>
      <c r="T36" s="71"/>
      <c r="U36" s="117" t="str">
        <f>Participantes!A17</f>
        <v>DAVID DIEZ MÍNGUEZ</v>
      </c>
      <c r="V36" s="118" t="str">
        <f>Participantes!B17</f>
        <v>PALENCIA</v>
      </c>
      <c r="W36" s="140">
        <f t="shared" si="0"/>
        <v>0</v>
      </c>
      <c r="X36" s="140">
        <f t="shared" si="1"/>
        <v>0</v>
      </c>
      <c r="Y36" s="140">
        <f t="shared" si="2"/>
        <v>0</v>
      </c>
      <c r="Z36" s="148">
        <f t="shared" si="3"/>
        <v>0</v>
      </c>
      <c r="AA36" s="140">
        <f t="shared" si="4"/>
        <v>0</v>
      </c>
      <c r="AB36" s="99">
        <v>26</v>
      </c>
    </row>
    <row r="37" spans="1:28" ht="18" customHeight="1">
      <c r="A37" s="11"/>
      <c r="B37" s="11"/>
      <c r="C37" s="11"/>
      <c r="D37" s="11"/>
      <c r="E37" s="11"/>
      <c r="F37" s="11"/>
      <c r="G37" s="11"/>
      <c r="H37" s="11"/>
      <c r="I37" s="11"/>
      <c r="J37" s="11"/>
      <c r="K37" s="11"/>
      <c r="L37" s="11"/>
      <c r="M37" s="11"/>
      <c r="N37" s="11"/>
      <c r="O37" s="64"/>
      <c r="P37" s="64"/>
      <c r="Q37" s="64"/>
      <c r="R37" s="64"/>
      <c r="S37" s="64"/>
      <c r="T37" s="65"/>
      <c r="U37" s="117" t="str">
        <f>Participantes!A19</f>
        <v>JOSÉ-MANUEL CORREA GARCÍA</v>
      </c>
      <c r="V37" s="118" t="str">
        <f>Participantes!B19</f>
        <v>PALENCIA</v>
      </c>
      <c r="W37" s="145">
        <f t="shared" si="0"/>
        <v>0</v>
      </c>
      <c r="X37" s="145">
        <f t="shared" si="1"/>
        <v>0</v>
      </c>
      <c r="Y37" s="145">
        <f t="shared" si="2"/>
        <v>0</v>
      </c>
      <c r="Z37" s="146">
        <f t="shared" si="3"/>
        <v>0</v>
      </c>
      <c r="AA37" s="145">
        <f t="shared" si="4"/>
        <v>0</v>
      </c>
      <c r="AB37" s="99">
        <v>26</v>
      </c>
    </row>
    <row r="38" spans="1:28" ht="18" customHeight="1">
      <c r="A38" s="11"/>
      <c r="B38" s="11"/>
      <c r="C38" s="11"/>
      <c r="D38" s="11"/>
      <c r="E38" s="11"/>
      <c r="F38" s="11"/>
      <c r="G38" s="11"/>
      <c r="H38" s="11"/>
      <c r="I38" s="11"/>
      <c r="J38" s="11"/>
      <c r="K38" s="11"/>
      <c r="L38" s="11"/>
      <c r="M38" s="11"/>
      <c r="N38" s="11"/>
      <c r="O38" s="64"/>
      <c r="P38" s="64"/>
      <c r="Q38" s="64"/>
      <c r="R38" s="64"/>
      <c r="S38" s="64"/>
      <c r="T38" s="65"/>
      <c r="U38" s="117" t="str">
        <f>Participantes!A21</f>
        <v>AGUSTÍN BLÁZQUEZ SUÁREZ</v>
      </c>
      <c r="V38" s="118" t="str">
        <f>Participantes!B21</f>
        <v>SALAMANCA</v>
      </c>
      <c r="W38" s="145">
        <f t="shared" si="0"/>
        <v>0</v>
      </c>
      <c r="X38" s="145">
        <f t="shared" si="1"/>
        <v>0</v>
      </c>
      <c r="Y38" s="145">
        <f t="shared" si="2"/>
        <v>0</v>
      </c>
      <c r="Z38" s="146">
        <f t="shared" si="3"/>
        <v>0</v>
      </c>
      <c r="AA38" s="145">
        <f t="shared" si="4"/>
        <v>0</v>
      </c>
      <c r="AB38" s="99">
        <v>26</v>
      </c>
    </row>
    <row r="39" spans="1:28" ht="18" customHeight="1">
      <c r="A39" s="11"/>
      <c r="B39" s="11"/>
      <c r="C39" s="11"/>
      <c r="D39" s="11"/>
      <c r="E39" s="11"/>
      <c r="F39" s="11"/>
      <c r="G39" s="11"/>
      <c r="H39" s="11"/>
      <c r="I39" s="11"/>
      <c r="J39" s="11"/>
      <c r="K39" s="11"/>
      <c r="L39" s="11"/>
      <c r="M39" s="11"/>
      <c r="N39" s="11"/>
      <c r="O39" s="64"/>
      <c r="P39" s="64"/>
      <c r="Q39" s="64"/>
      <c r="R39" s="64"/>
      <c r="S39" s="64"/>
      <c r="T39" s="65"/>
      <c r="U39" s="117" t="str">
        <f>Participantes!A24</f>
        <v>ENRIQUE ROMERA SÁNCHEZ</v>
      </c>
      <c r="V39" s="118" t="str">
        <f>Participantes!B24</f>
        <v>SORIA</v>
      </c>
      <c r="W39" s="145">
        <f t="shared" si="0"/>
        <v>0</v>
      </c>
      <c r="X39" s="145">
        <f t="shared" si="1"/>
        <v>0</v>
      </c>
      <c r="Y39" s="145">
        <f t="shared" si="2"/>
        <v>0</v>
      </c>
      <c r="Z39" s="146">
        <f t="shared" si="3"/>
        <v>0</v>
      </c>
      <c r="AA39" s="145">
        <f t="shared" si="4"/>
        <v>0</v>
      </c>
      <c r="AB39" s="99">
        <v>26</v>
      </c>
    </row>
    <row r="40" spans="1:28" ht="18" customHeight="1">
      <c r="A40" s="11"/>
      <c r="B40" s="11"/>
      <c r="C40" s="11"/>
      <c r="D40" s="11"/>
      <c r="E40" s="11"/>
      <c r="F40" s="11"/>
      <c r="G40" s="11"/>
      <c r="H40" s="11"/>
      <c r="I40" s="11"/>
      <c r="J40" s="11"/>
      <c r="K40" s="11"/>
      <c r="L40" s="11"/>
      <c r="M40" s="11"/>
      <c r="N40" s="11"/>
      <c r="O40" s="11"/>
      <c r="P40" s="11"/>
      <c r="Q40" s="11"/>
      <c r="R40" s="11"/>
      <c r="S40" s="11"/>
      <c r="T40" s="71"/>
      <c r="U40" s="117" t="str">
        <f>Participantes!A26</f>
        <v>GUILLERMO PEREIRA BURUTARÁN</v>
      </c>
      <c r="V40" s="118" t="str">
        <f>Participantes!B26</f>
        <v>SORIA</v>
      </c>
      <c r="W40" s="140">
        <f t="shared" si="0"/>
        <v>0</v>
      </c>
      <c r="X40" s="140">
        <f t="shared" si="1"/>
        <v>0</v>
      </c>
      <c r="Y40" s="140">
        <f t="shared" si="2"/>
        <v>0</v>
      </c>
      <c r="Z40" s="148">
        <f t="shared" si="3"/>
        <v>0</v>
      </c>
      <c r="AA40" s="140">
        <f t="shared" si="4"/>
        <v>0</v>
      </c>
      <c r="AB40" s="99">
        <v>26</v>
      </c>
    </row>
    <row r="41" spans="1:28" ht="18" customHeight="1">
      <c r="A41" s="11"/>
      <c r="B41" s="11"/>
      <c r="C41" s="11"/>
      <c r="D41" s="11"/>
      <c r="E41" s="11"/>
      <c r="F41" s="11"/>
      <c r="G41" s="11"/>
      <c r="H41" s="11"/>
      <c r="I41" s="11"/>
      <c r="J41" s="11"/>
      <c r="K41" s="11"/>
      <c r="L41" s="11"/>
      <c r="M41" s="11"/>
      <c r="N41" s="11"/>
      <c r="O41" s="11"/>
      <c r="P41" s="11"/>
      <c r="Q41" s="11"/>
      <c r="R41" s="11"/>
      <c r="S41" s="11"/>
      <c r="T41" s="71"/>
      <c r="U41" s="117" t="str">
        <f>Participantes!A28</f>
        <v>SERGIO PLAZA HERBADA</v>
      </c>
      <c r="V41" s="118" t="str">
        <f>Participantes!B28</f>
        <v>VALLADOLID</v>
      </c>
      <c r="W41" s="140">
        <f t="shared" si="0"/>
        <v>0</v>
      </c>
      <c r="X41" s="140">
        <f t="shared" si="1"/>
        <v>0</v>
      </c>
      <c r="Y41" s="140">
        <f t="shared" si="2"/>
        <v>0</v>
      </c>
      <c r="Z41" s="148">
        <f t="shared" si="3"/>
        <v>0</v>
      </c>
      <c r="AA41" s="140">
        <f t="shared" si="4"/>
        <v>0</v>
      </c>
      <c r="AB41" s="99">
        <v>26</v>
      </c>
    </row>
    <row r="42" spans="1:28" ht="18" customHeight="1">
      <c r="A42" s="11"/>
      <c r="B42" s="11"/>
      <c r="C42" s="11"/>
      <c r="D42" s="11"/>
      <c r="E42" s="11"/>
      <c r="F42" s="11"/>
      <c r="G42" s="11"/>
      <c r="H42" s="11"/>
      <c r="I42" s="11"/>
      <c r="J42" s="11"/>
      <c r="K42" s="11"/>
      <c r="L42" s="11"/>
      <c r="M42" s="11"/>
      <c r="N42" s="11"/>
      <c r="O42" s="11"/>
      <c r="P42" s="11"/>
      <c r="Q42" s="11"/>
      <c r="R42" s="11"/>
      <c r="S42" s="11"/>
      <c r="T42" s="71"/>
      <c r="U42" s="117" t="str">
        <f>Participantes!A32</f>
        <v>FRANCISCO JAVIER MARTÍN CABREROS</v>
      </c>
      <c r="V42" s="118" t="str">
        <f>Participantes!B32</f>
        <v>ZAMORA</v>
      </c>
      <c r="W42" s="140">
        <f t="shared" si="0"/>
        <v>0</v>
      </c>
      <c r="X42" s="140">
        <f t="shared" si="1"/>
        <v>0</v>
      </c>
      <c r="Y42" s="140">
        <f t="shared" si="2"/>
        <v>0</v>
      </c>
      <c r="Z42" s="148">
        <f t="shared" si="3"/>
        <v>0</v>
      </c>
      <c r="AA42" s="140">
        <f t="shared" si="4"/>
        <v>0</v>
      </c>
      <c r="AB42" s="99">
        <v>26</v>
      </c>
    </row>
    <row r="43" spans="1:28" ht="18" customHeight="1">
      <c r="A43" s="11"/>
      <c r="B43" s="11"/>
      <c r="C43" s="11"/>
      <c r="D43" s="11"/>
      <c r="E43" s="11"/>
      <c r="F43" s="11"/>
      <c r="G43" s="11"/>
      <c r="H43" s="11"/>
      <c r="I43" s="11"/>
      <c r="J43" s="11"/>
      <c r="K43" s="11"/>
      <c r="L43" s="11"/>
      <c r="M43" s="11"/>
      <c r="N43" s="11"/>
      <c r="O43" s="11"/>
      <c r="P43" s="11"/>
      <c r="Q43" s="11"/>
      <c r="R43" s="11"/>
      <c r="S43" s="11"/>
      <c r="T43" s="71"/>
      <c r="U43" s="117" t="str">
        <f>Participantes!A33</f>
        <v>JORGE DEL AMO BIMMEL</v>
      </c>
      <c r="V43" s="118" t="str">
        <f>Participantes!B33</f>
        <v>ZAMORA</v>
      </c>
      <c r="W43" s="140">
        <f t="shared" si="0"/>
        <v>0</v>
      </c>
      <c r="X43" s="140">
        <f t="shared" si="1"/>
        <v>0</v>
      </c>
      <c r="Y43" s="140">
        <f t="shared" si="2"/>
        <v>0</v>
      </c>
      <c r="Z43" s="148">
        <f t="shared" si="3"/>
        <v>0</v>
      </c>
      <c r="AA43" s="140">
        <f t="shared" si="4"/>
        <v>0</v>
      </c>
      <c r="AB43" s="99">
        <v>26</v>
      </c>
    </row>
  </sheetData>
  <sheetProtection/>
  <printOptions/>
  <pageMargins left="0.64" right="0.3" top="0.42" bottom="0.54" header="0.31" footer="0.39"/>
  <pageSetup fitToHeight="0" fitToWidth="1" horizontalDpi="360" verticalDpi="360" orientation="portrait" paperSize="9"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B43"/>
  <sheetViews>
    <sheetView view="pageBreakPreview" zoomScale="70" zoomScaleSheetLayoutView="70" zoomScalePageLayoutView="0" workbookViewId="0" topLeftCell="L1">
      <selection activeCell="AC43" sqref="AC43"/>
    </sheetView>
  </sheetViews>
  <sheetFormatPr defaultColWidth="12" defaultRowHeight="12.75"/>
  <cols>
    <col min="1" max="20" width="9.66015625" style="2" customWidth="1"/>
    <col min="21" max="21" width="45.5" style="2" customWidth="1"/>
    <col min="22" max="22" width="26.33203125" style="2" customWidth="1"/>
    <col min="23" max="24" width="10" style="2" customWidth="1"/>
    <col min="25" max="25" width="8" style="2" customWidth="1"/>
    <col min="26" max="26" width="7" style="2" customWidth="1"/>
    <col min="27" max="27" width="8.83203125" style="2" customWidth="1"/>
    <col min="28" max="28" width="9.33203125" style="4" customWidth="1"/>
    <col min="29" max="16384" width="12" style="2" customWidth="1"/>
  </cols>
  <sheetData>
    <row r="1" ht="12.75">
      <c r="W1" s="9"/>
    </row>
    <row r="2" spans="23:28" ht="12.75">
      <c r="W2" s="9"/>
      <c r="AB2" s="3"/>
    </row>
    <row r="3" ht="12.75">
      <c r="W3" s="9"/>
    </row>
    <row r="4" spans="23:28" ht="10.5" customHeight="1">
      <c r="W4" s="9"/>
      <c r="AB4" s="3"/>
    </row>
    <row r="5" ht="18.75" customHeight="1">
      <c r="U5" s="15"/>
    </row>
    <row r="6" spans="21:28" ht="12.75">
      <c r="U6" s="113" t="s">
        <v>58</v>
      </c>
      <c r="V6" s="8"/>
      <c r="AB6" s="3"/>
    </row>
    <row r="7" spans="21:22" ht="17.25" customHeight="1">
      <c r="U7" s="1" t="s">
        <v>57</v>
      </c>
      <c r="V7" s="8"/>
    </row>
    <row r="8" spans="17:26" ht="17.25" customHeight="1">
      <c r="Q8" s="2" t="s">
        <v>25</v>
      </c>
      <c r="S8" s="2">
        <f>AVERAGE(A12:T43)</f>
        <v>21.109523809523814</v>
      </c>
      <c r="U8" s="113"/>
      <c r="V8" s="8"/>
      <c r="W8" s="10" t="s">
        <v>7</v>
      </c>
      <c r="Z8" s="6">
        <f>COUNTIF((Y12:Y43),0)</f>
        <v>18</v>
      </c>
    </row>
    <row r="9" spans="23:26" ht="17.25" customHeight="1">
      <c r="W9" s="8" t="s">
        <v>8</v>
      </c>
      <c r="Z9" s="6">
        <f>(COUNTIF(Y12:Y43,0)/2)+1+COUNT(Y12:Y43)-COUNTIF(Y12:Y43,0)</f>
        <v>24</v>
      </c>
    </row>
    <row r="10" ht="13.5" thickBot="1"/>
    <row r="11" spans="1:28" ht="37.5" customHeight="1" thickBot="1">
      <c r="A11" s="14" t="s">
        <v>6</v>
      </c>
      <c r="B11" s="13" t="s">
        <v>6</v>
      </c>
      <c r="C11" s="13" t="s">
        <v>6</v>
      </c>
      <c r="D11" s="13" t="s">
        <v>6</v>
      </c>
      <c r="E11" s="13" t="s">
        <v>6</v>
      </c>
      <c r="F11" s="13" t="s">
        <v>6</v>
      </c>
      <c r="G11" s="13" t="s">
        <v>6</v>
      </c>
      <c r="H11" s="13" t="s">
        <v>6</v>
      </c>
      <c r="I11" s="13" t="s">
        <v>6</v>
      </c>
      <c r="J11" s="13" t="s">
        <v>6</v>
      </c>
      <c r="K11" s="13" t="s">
        <v>6</v>
      </c>
      <c r="L11" s="13" t="s">
        <v>6</v>
      </c>
      <c r="M11" s="13" t="s">
        <v>6</v>
      </c>
      <c r="N11" s="13" t="s">
        <v>6</v>
      </c>
      <c r="O11" s="13" t="s">
        <v>6</v>
      </c>
      <c r="P11" s="13" t="s">
        <v>6</v>
      </c>
      <c r="Q11" s="13" t="s">
        <v>6</v>
      </c>
      <c r="R11" s="13" t="s">
        <v>6</v>
      </c>
      <c r="S11" s="13" t="s">
        <v>6</v>
      </c>
      <c r="T11" s="13" t="s">
        <v>6</v>
      </c>
      <c r="U11" s="72" t="s">
        <v>0</v>
      </c>
      <c r="V11" s="73" t="s">
        <v>84</v>
      </c>
      <c r="W11" s="93" t="s">
        <v>1</v>
      </c>
      <c r="X11" s="94" t="s">
        <v>2</v>
      </c>
      <c r="Y11" s="94" t="s">
        <v>9</v>
      </c>
      <c r="Z11" s="94" t="s">
        <v>4</v>
      </c>
      <c r="AA11" s="95" t="s">
        <v>3</v>
      </c>
      <c r="AB11" s="5" t="s">
        <v>5</v>
      </c>
    </row>
    <row r="12" spans="1:28" ht="18" customHeight="1">
      <c r="A12" s="12"/>
      <c r="B12" s="11"/>
      <c r="C12" s="11"/>
      <c r="D12" s="11"/>
      <c r="E12" s="11"/>
      <c r="F12" s="11"/>
      <c r="G12" s="11"/>
      <c r="H12" s="11"/>
      <c r="I12" s="11"/>
      <c r="J12" s="11"/>
      <c r="K12" s="11"/>
      <c r="L12" s="11"/>
      <c r="M12" s="64"/>
      <c r="N12" s="64"/>
      <c r="O12" s="64"/>
      <c r="P12" s="11"/>
      <c r="Q12" s="11"/>
      <c r="R12" s="11">
        <v>19</v>
      </c>
      <c r="S12" s="11">
        <v>26.2</v>
      </c>
      <c r="T12" s="71">
        <v>29.8</v>
      </c>
      <c r="U12" s="117" t="str">
        <f>Participantes!A29</f>
        <v>CÉSAR A. ANTÓN CRESPO</v>
      </c>
      <c r="V12" s="118" t="str">
        <f>Participantes!B29</f>
        <v>VALLADOLID</v>
      </c>
      <c r="W12" s="145">
        <f aca="true" t="shared" si="0" ref="W12:W43">SUM(Y12)*250</f>
        <v>750</v>
      </c>
      <c r="X12" s="145">
        <f aca="true" t="shared" si="1" ref="X12:X43">(A12^3+B12^3+C12^3+D12^3+E12^3+F12^3+G12^3+H12^3+I12^3+J12^3+K12^3+L12^3+M12^3+N12^3+O12^3+P12^3+Q12^3+R12^3+S12^3+T12^3)/100</f>
        <v>513.0732</v>
      </c>
      <c r="Y12" s="145">
        <f aca="true" t="shared" si="2" ref="Y12:Y43">COUNT(A12:T12)</f>
        <v>3</v>
      </c>
      <c r="Z12" s="146">
        <f aca="true" t="shared" si="3" ref="Z12:Z43">MAX(A12:T12)</f>
        <v>29.8</v>
      </c>
      <c r="AA12" s="145">
        <f aca="true" t="shared" si="4" ref="AA12:AA43">SUM(W12+X12)</f>
        <v>1263.0732</v>
      </c>
      <c r="AB12" s="100">
        <v>1</v>
      </c>
    </row>
    <row r="13" spans="1:28" ht="18" customHeight="1">
      <c r="A13" s="12"/>
      <c r="B13" s="11"/>
      <c r="C13" s="11"/>
      <c r="D13" s="11"/>
      <c r="E13" s="11"/>
      <c r="F13" s="11"/>
      <c r="G13" s="11"/>
      <c r="H13" s="11"/>
      <c r="I13" s="11"/>
      <c r="J13" s="11"/>
      <c r="K13" s="11"/>
      <c r="L13" s="11"/>
      <c r="M13" s="64"/>
      <c r="N13" s="64"/>
      <c r="O13" s="64"/>
      <c r="P13" s="64"/>
      <c r="Q13" s="64"/>
      <c r="R13" s="64">
        <v>20.6</v>
      </c>
      <c r="S13" s="64">
        <v>21.5</v>
      </c>
      <c r="T13" s="65">
        <v>23.5</v>
      </c>
      <c r="U13" s="117" t="str">
        <f>Participantes!A2</f>
        <v>SERGIO BARROSO JIMÉNEZ</v>
      </c>
      <c r="V13" s="118" t="str">
        <f>Participantes!B2</f>
        <v>AVILA</v>
      </c>
      <c r="W13" s="145">
        <f t="shared" si="0"/>
        <v>750</v>
      </c>
      <c r="X13" s="145">
        <f t="shared" si="1"/>
        <v>316.58066</v>
      </c>
      <c r="Y13" s="145">
        <f t="shared" si="2"/>
        <v>3</v>
      </c>
      <c r="Z13" s="146">
        <f t="shared" si="3"/>
        <v>23.5</v>
      </c>
      <c r="AA13" s="145">
        <f t="shared" si="4"/>
        <v>1066.58066</v>
      </c>
      <c r="AB13" s="100">
        <v>2</v>
      </c>
    </row>
    <row r="14" spans="1:28" ht="18" customHeight="1">
      <c r="A14" s="12"/>
      <c r="B14" s="11"/>
      <c r="C14" s="11"/>
      <c r="D14" s="11"/>
      <c r="E14" s="11"/>
      <c r="F14" s="11"/>
      <c r="G14" s="11"/>
      <c r="H14" s="11"/>
      <c r="I14" s="11"/>
      <c r="J14" s="11"/>
      <c r="K14" s="11"/>
      <c r="L14" s="11"/>
      <c r="M14" s="64"/>
      <c r="N14" s="64"/>
      <c r="O14" s="64"/>
      <c r="P14" s="64"/>
      <c r="Q14" s="64"/>
      <c r="R14" s="64">
        <v>19.1</v>
      </c>
      <c r="S14" s="64">
        <v>19.8</v>
      </c>
      <c r="T14" s="65">
        <v>20.1</v>
      </c>
      <c r="U14" s="117" t="str">
        <f>Participantes!A21</f>
        <v>AGUSTÍN BLÁZQUEZ SUÁREZ</v>
      </c>
      <c r="V14" s="118" t="str">
        <f>Participantes!B21</f>
        <v>SALAMANCA</v>
      </c>
      <c r="W14" s="145">
        <f t="shared" si="0"/>
        <v>750</v>
      </c>
      <c r="X14" s="145">
        <f t="shared" si="1"/>
        <v>228.50864000000004</v>
      </c>
      <c r="Y14" s="145">
        <f t="shared" si="2"/>
        <v>3</v>
      </c>
      <c r="Z14" s="146">
        <f t="shared" si="3"/>
        <v>20.1</v>
      </c>
      <c r="AA14" s="145">
        <f t="shared" si="4"/>
        <v>978.50864</v>
      </c>
      <c r="AB14" s="100">
        <v>3</v>
      </c>
    </row>
    <row r="15" spans="1:28" ht="18" customHeight="1">
      <c r="A15" s="12"/>
      <c r="B15" s="11"/>
      <c r="C15" s="11"/>
      <c r="D15" s="11"/>
      <c r="E15" s="11"/>
      <c r="F15" s="11"/>
      <c r="G15" s="11"/>
      <c r="H15" s="11"/>
      <c r="I15" s="11"/>
      <c r="J15" s="11"/>
      <c r="K15" s="11"/>
      <c r="L15" s="11"/>
      <c r="M15" s="64"/>
      <c r="N15" s="64"/>
      <c r="O15" s="64"/>
      <c r="P15" s="64"/>
      <c r="Q15" s="64"/>
      <c r="R15" s="64"/>
      <c r="S15" s="64">
        <v>19</v>
      </c>
      <c r="T15" s="65">
        <v>22</v>
      </c>
      <c r="U15" s="117" t="str">
        <f>Participantes!A13</f>
        <v>LEONARDO FABIÁN GENTILE DÍEZ</v>
      </c>
      <c r="V15" s="118" t="str">
        <f>Participantes!B13</f>
        <v>LEÓN</v>
      </c>
      <c r="W15" s="145">
        <f t="shared" si="0"/>
        <v>500</v>
      </c>
      <c r="X15" s="145">
        <f t="shared" si="1"/>
        <v>175.07</v>
      </c>
      <c r="Y15" s="145">
        <f t="shared" si="2"/>
        <v>2</v>
      </c>
      <c r="Z15" s="146">
        <f t="shared" si="3"/>
        <v>22</v>
      </c>
      <c r="AA15" s="145">
        <f t="shared" si="4"/>
        <v>675.0699999999999</v>
      </c>
      <c r="AB15" s="100">
        <v>4</v>
      </c>
    </row>
    <row r="16" spans="1:28" ht="18" customHeight="1">
      <c r="A16" s="12"/>
      <c r="B16" s="11"/>
      <c r="C16" s="11"/>
      <c r="D16" s="11"/>
      <c r="E16" s="11"/>
      <c r="F16" s="11"/>
      <c r="G16" s="11"/>
      <c r="H16" s="11"/>
      <c r="I16" s="11"/>
      <c r="J16" s="11"/>
      <c r="K16" s="11"/>
      <c r="L16" s="11"/>
      <c r="M16" s="64"/>
      <c r="N16" s="64"/>
      <c r="O16" s="64"/>
      <c r="P16" s="11"/>
      <c r="Q16" s="11"/>
      <c r="R16" s="11"/>
      <c r="S16" s="11"/>
      <c r="T16" s="71">
        <v>22.5</v>
      </c>
      <c r="U16" s="117" t="str">
        <f>Participantes!A15</f>
        <v>JAIME HERRERO CACHO</v>
      </c>
      <c r="V16" s="118" t="str">
        <f>Participantes!B15</f>
        <v>LEÓN</v>
      </c>
      <c r="W16" s="145">
        <f t="shared" si="0"/>
        <v>250</v>
      </c>
      <c r="X16" s="145">
        <f t="shared" si="1"/>
        <v>113.90625</v>
      </c>
      <c r="Y16" s="145">
        <f t="shared" si="2"/>
        <v>1</v>
      </c>
      <c r="Z16" s="146">
        <f t="shared" si="3"/>
        <v>22.5</v>
      </c>
      <c r="AA16" s="145">
        <f t="shared" si="4"/>
        <v>363.90625</v>
      </c>
      <c r="AB16" s="100">
        <v>5</v>
      </c>
    </row>
    <row r="17" spans="1:28" ht="18" customHeight="1">
      <c r="A17" s="12"/>
      <c r="B17" s="11"/>
      <c r="C17" s="11"/>
      <c r="D17" s="11"/>
      <c r="E17" s="11"/>
      <c r="F17" s="11"/>
      <c r="G17" s="11"/>
      <c r="H17" s="11"/>
      <c r="I17" s="11"/>
      <c r="J17" s="11"/>
      <c r="K17" s="11"/>
      <c r="L17" s="11"/>
      <c r="M17" s="64"/>
      <c r="N17" s="64"/>
      <c r="O17" s="64"/>
      <c r="P17" s="11"/>
      <c r="Q17" s="11"/>
      <c r="R17" s="11"/>
      <c r="S17" s="11"/>
      <c r="T17" s="71">
        <v>22.3</v>
      </c>
      <c r="U17" s="117" t="str">
        <f>Participantes!A26</f>
        <v>GUILLERMO PEREIRA BURUTARÁN</v>
      </c>
      <c r="V17" s="118" t="str">
        <f>Participantes!B26</f>
        <v>SORIA</v>
      </c>
      <c r="W17" s="145">
        <f t="shared" si="0"/>
        <v>250</v>
      </c>
      <c r="X17" s="145">
        <f t="shared" si="1"/>
        <v>110.89567000000001</v>
      </c>
      <c r="Y17" s="145">
        <f t="shared" si="2"/>
        <v>1</v>
      </c>
      <c r="Z17" s="146">
        <f t="shared" si="3"/>
        <v>22.3</v>
      </c>
      <c r="AA17" s="145">
        <f t="shared" si="4"/>
        <v>360.89567</v>
      </c>
      <c r="AB17" s="100">
        <v>6</v>
      </c>
    </row>
    <row r="18" spans="1:28" ht="18" customHeight="1">
      <c r="A18" s="12"/>
      <c r="B18" s="11"/>
      <c r="C18" s="11"/>
      <c r="D18" s="11"/>
      <c r="E18" s="11"/>
      <c r="F18" s="11"/>
      <c r="G18" s="11"/>
      <c r="H18" s="11"/>
      <c r="I18" s="11"/>
      <c r="J18" s="11"/>
      <c r="K18" s="11"/>
      <c r="L18" s="11"/>
      <c r="M18" s="64"/>
      <c r="N18" s="64"/>
      <c r="O18" s="64"/>
      <c r="P18" s="64"/>
      <c r="Q18" s="64"/>
      <c r="R18" s="64"/>
      <c r="S18" s="64"/>
      <c r="T18" s="65">
        <v>21.1</v>
      </c>
      <c r="U18" s="117" t="str">
        <f>Participantes!A19</f>
        <v>JOSÉ-MANUEL CORREA GARCÍA</v>
      </c>
      <c r="V18" s="118" t="str">
        <f>Participantes!B19</f>
        <v>PALENCIA</v>
      </c>
      <c r="W18" s="145">
        <f t="shared" si="0"/>
        <v>250</v>
      </c>
      <c r="X18" s="145">
        <f t="shared" si="1"/>
        <v>93.93931</v>
      </c>
      <c r="Y18" s="145">
        <f t="shared" si="2"/>
        <v>1</v>
      </c>
      <c r="Z18" s="146">
        <f t="shared" si="3"/>
        <v>21.1</v>
      </c>
      <c r="AA18" s="145">
        <f t="shared" si="4"/>
        <v>343.93931</v>
      </c>
      <c r="AB18" s="100">
        <v>7</v>
      </c>
    </row>
    <row r="19" spans="1:28" ht="18" customHeight="1">
      <c r="A19" s="12"/>
      <c r="B19" s="11"/>
      <c r="C19" s="11"/>
      <c r="D19" s="11"/>
      <c r="E19" s="11"/>
      <c r="F19" s="11"/>
      <c r="G19" s="11"/>
      <c r="H19" s="11"/>
      <c r="I19" s="11"/>
      <c r="J19" s="11"/>
      <c r="K19" s="11"/>
      <c r="L19" s="11"/>
      <c r="M19" s="64"/>
      <c r="N19" s="64"/>
      <c r="O19" s="64"/>
      <c r="P19" s="11"/>
      <c r="Q19" s="11"/>
      <c r="R19" s="11"/>
      <c r="S19" s="11"/>
      <c r="T19" s="71">
        <v>20.3</v>
      </c>
      <c r="U19" s="117" t="str">
        <f>Participantes!A14</f>
        <v>JOSÉ-MANUEL JUAN CIFUENTES</v>
      </c>
      <c r="V19" s="118" t="str">
        <f>Participantes!B14</f>
        <v>LEÓN</v>
      </c>
      <c r="W19" s="145">
        <f t="shared" si="0"/>
        <v>250</v>
      </c>
      <c r="X19" s="145">
        <f t="shared" si="1"/>
        <v>83.65427000000001</v>
      </c>
      <c r="Y19" s="145">
        <f t="shared" si="2"/>
        <v>1</v>
      </c>
      <c r="Z19" s="146">
        <f t="shared" si="3"/>
        <v>20.3</v>
      </c>
      <c r="AA19" s="145">
        <f t="shared" si="4"/>
        <v>333.65427</v>
      </c>
      <c r="AB19" s="100">
        <v>8</v>
      </c>
    </row>
    <row r="20" spans="1:28" ht="18" customHeight="1">
      <c r="A20" s="12"/>
      <c r="B20" s="11"/>
      <c r="C20" s="11"/>
      <c r="D20" s="11"/>
      <c r="E20" s="11"/>
      <c r="F20" s="11"/>
      <c r="G20" s="11"/>
      <c r="H20" s="11"/>
      <c r="I20" s="11"/>
      <c r="J20" s="11"/>
      <c r="K20" s="11"/>
      <c r="L20" s="11"/>
      <c r="M20" s="64"/>
      <c r="N20" s="64"/>
      <c r="O20" s="64"/>
      <c r="P20" s="11"/>
      <c r="Q20" s="11"/>
      <c r="R20" s="11"/>
      <c r="S20" s="11"/>
      <c r="T20" s="71">
        <v>20.2</v>
      </c>
      <c r="U20" s="117" t="str">
        <f>Participantes!A16</f>
        <v>RAÚL-IBO SALAZAR GARCÍA</v>
      </c>
      <c r="V20" s="118" t="str">
        <f>Participantes!B16</f>
        <v>PALENCIA</v>
      </c>
      <c r="W20" s="145">
        <f t="shared" si="0"/>
        <v>250</v>
      </c>
      <c r="X20" s="145">
        <f t="shared" si="1"/>
        <v>82.42407999999999</v>
      </c>
      <c r="Y20" s="145">
        <f t="shared" si="2"/>
        <v>1</v>
      </c>
      <c r="Z20" s="146">
        <f t="shared" si="3"/>
        <v>20.2</v>
      </c>
      <c r="AA20" s="145">
        <f t="shared" si="4"/>
        <v>332.42408</v>
      </c>
      <c r="AB20" s="100">
        <v>9</v>
      </c>
    </row>
    <row r="21" spans="1:28" ht="18" customHeight="1">
      <c r="A21" s="12"/>
      <c r="B21" s="11"/>
      <c r="C21" s="11"/>
      <c r="D21" s="11"/>
      <c r="E21" s="11"/>
      <c r="F21" s="11"/>
      <c r="G21" s="11"/>
      <c r="H21" s="11"/>
      <c r="I21" s="11"/>
      <c r="J21" s="11"/>
      <c r="K21" s="11"/>
      <c r="L21" s="11"/>
      <c r="M21" s="64"/>
      <c r="N21" s="64"/>
      <c r="O21" s="64"/>
      <c r="P21" s="64"/>
      <c r="Q21" s="64"/>
      <c r="R21" s="64"/>
      <c r="S21" s="64"/>
      <c r="T21" s="65">
        <v>19.6</v>
      </c>
      <c r="U21" s="117" t="str">
        <f>Participantes!A4</f>
        <v>JORGE VERGARA MARTÍN</v>
      </c>
      <c r="V21" s="118" t="str">
        <f>Participantes!B4</f>
        <v>AVILA</v>
      </c>
      <c r="W21" s="145">
        <f t="shared" si="0"/>
        <v>250</v>
      </c>
      <c r="X21" s="145">
        <f t="shared" si="1"/>
        <v>75.29536000000002</v>
      </c>
      <c r="Y21" s="145">
        <f t="shared" si="2"/>
        <v>1</v>
      </c>
      <c r="Z21" s="146">
        <f t="shared" si="3"/>
        <v>19.6</v>
      </c>
      <c r="AA21" s="145">
        <f t="shared" si="4"/>
        <v>325.29536</v>
      </c>
      <c r="AB21" s="100">
        <v>10</v>
      </c>
    </row>
    <row r="22" spans="1:28" ht="18" customHeight="1">
      <c r="A22" s="12"/>
      <c r="B22" s="11"/>
      <c r="C22" s="11"/>
      <c r="D22" s="11"/>
      <c r="E22" s="11"/>
      <c r="F22" s="11"/>
      <c r="G22" s="11"/>
      <c r="H22" s="11"/>
      <c r="I22" s="11"/>
      <c r="J22" s="11"/>
      <c r="K22" s="11"/>
      <c r="L22" s="11"/>
      <c r="M22" s="64"/>
      <c r="N22" s="64"/>
      <c r="O22" s="64"/>
      <c r="P22" s="11"/>
      <c r="Q22" s="11"/>
      <c r="R22" s="11"/>
      <c r="S22" s="11"/>
      <c r="T22" s="71">
        <v>19.6</v>
      </c>
      <c r="U22" s="117" t="str">
        <f>Participantes!A9</f>
        <v>ROBERTO GONZÁLEZ PEÑA</v>
      </c>
      <c r="V22" s="118" t="str">
        <f>Participantes!B9</f>
        <v>BURGOS</v>
      </c>
      <c r="W22" s="145">
        <f t="shared" si="0"/>
        <v>250</v>
      </c>
      <c r="X22" s="145">
        <f t="shared" si="1"/>
        <v>75.29536000000002</v>
      </c>
      <c r="Y22" s="145">
        <f t="shared" si="2"/>
        <v>1</v>
      </c>
      <c r="Z22" s="146">
        <f t="shared" si="3"/>
        <v>19.6</v>
      </c>
      <c r="AA22" s="145">
        <f t="shared" si="4"/>
        <v>325.29536</v>
      </c>
      <c r="AB22" s="100">
        <v>10</v>
      </c>
    </row>
    <row r="23" spans="1:28" ht="18" customHeight="1">
      <c r="A23" s="12"/>
      <c r="B23" s="11"/>
      <c r="C23" s="11"/>
      <c r="D23" s="11"/>
      <c r="E23" s="11"/>
      <c r="F23" s="11"/>
      <c r="G23" s="11"/>
      <c r="H23" s="11"/>
      <c r="I23" s="11"/>
      <c r="J23" s="11"/>
      <c r="K23" s="11"/>
      <c r="L23" s="11"/>
      <c r="M23" s="64"/>
      <c r="N23" s="64"/>
      <c r="O23" s="64"/>
      <c r="P23" s="64"/>
      <c r="Q23" s="64"/>
      <c r="R23" s="64"/>
      <c r="S23" s="64"/>
      <c r="T23" s="65">
        <v>19.1</v>
      </c>
      <c r="U23" s="117" t="str">
        <f>Participantes!A18</f>
        <v>LUIS ÁLVAREZ MARTÍN</v>
      </c>
      <c r="V23" s="118" t="str">
        <f>Participantes!B18</f>
        <v>PALENCIA</v>
      </c>
      <c r="W23" s="145">
        <f t="shared" si="0"/>
        <v>250</v>
      </c>
      <c r="X23" s="145">
        <f t="shared" si="1"/>
        <v>69.67871000000002</v>
      </c>
      <c r="Y23" s="145">
        <f t="shared" si="2"/>
        <v>1</v>
      </c>
      <c r="Z23" s="146">
        <f t="shared" si="3"/>
        <v>19.1</v>
      </c>
      <c r="AA23" s="145">
        <f t="shared" si="4"/>
        <v>319.67871</v>
      </c>
      <c r="AB23" s="100">
        <v>12</v>
      </c>
    </row>
    <row r="24" spans="1:28" ht="18" customHeight="1">
      <c r="A24" s="12"/>
      <c r="B24" s="11"/>
      <c r="C24" s="11"/>
      <c r="D24" s="11"/>
      <c r="E24" s="11"/>
      <c r="F24" s="11"/>
      <c r="G24" s="11"/>
      <c r="H24" s="11"/>
      <c r="I24" s="11"/>
      <c r="J24" s="11"/>
      <c r="K24" s="11"/>
      <c r="L24" s="11"/>
      <c r="M24" s="64"/>
      <c r="N24" s="64"/>
      <c r="O24" s="64"/>
      <c r="P24" s="64"/>
      <c r="Q24" s="64"/>
      <c r="R24" s="64"/>
      <c r="S24" s="64"/>
      <c r="T24" s="65">
        <v>19</v>
      </c>
      <c r="U24" s="117" t="str">
        <f>Participantes!A22</f>
        <v>LUIS-ALBERTO HARO BARBERO</v>
      </c>
      <c r="V24" s="118" t="str">
        <f>Participantes!B22</f>
        <v>SALAMANCA</v>
      </c>
      <c r="W24" s="145">
        <f t="shared" si="0"/>
        <v>250</v>
      </c>
      <c r="X24" s="145">
        <f t="shared" si="1"/>
        <v>68.59</v>
      </c>
      <c r="Y24" s="145">
        <f t="shared" si="2"/>
        <v>1</v>
      </c>
      <c r="Z24" s="146">
        <f t="shared" si="3"/>
        <v>19</v>
      </c>
      <c r="AA24" s="145">
        <f t="shared" si="4"/>
        <v>318.59000000000003</v>
      </c>
      <c r="AB24" s="100">
        <v>13</v>
      </c>
    </row>
    <row r="25" spans="1:28" ht="18" customHeight="1">
      <c r="A25" s="12"/>
      <c r="B25" s="11"/>
      <c r="C25" s="11"/>
      <c r="D25" s="11"/>
      <c r="E25" s="11"/>
      <c r="F25" s="11"/>
      <c r="G25" s="11"/>
      <c r="H25" s="11"/>
      <c r="I25" s="11"/>
      <c r="J25" s="11"/>
      <c r="K25" s="11"/>
      <c r="L25" s="11"/>
      <c r="M25" s="64"/>
      <c r="N25" s="64"/>
      <c r="O25" s="64"/>
      <c r="P25" s="64"/>
      <c r="Q25" s="64"/>
      <c r="R25" s="64"/>
      <c r="S25" s="64"/>
      <c r="T25" s="65">
        <v>19</v>
      </c>
      <c r="U25" s="117" t="str">
        <f>Participantes!A23</f>
        <v>DAVID CASADO DEL RÍO</v>
      </c>
      <c r="V25" s="118" t="str">
        <f>Participantes!B23</f>
        <v>SALAMANCA</v>
      </c>
      <c r="W25" s="145">
        <f t="shared" si="0"/>
        <v>250</v>
      </c>
      <c r="X25" s="145">
        <f t="shared" si="1"/>
        <v>68.59</v>
      </c>
      <c r="Y25" s="145">
        <f t="shared" si="2"/>
        <v>1</v>
      </c>
      <c r="Z25" s="146">
        <f t="shared" si="3"/>
        <v>19</v>
      </c>
      <c r="AA25" s="145">
        <f t="shared" si="4"/>
        <v>318.59000000000003</v>
      </c>
      <c r="AB25" s="100">
        <v>14</v>
      </c>
    </row>
    <row r="26" spans="1:28" ht="18" customHeight="1">
      <c r="A26" s="12"/>
      <c r="B26" s="11"/>
      <c r="C26" s="11"/>
      <c r="D26" s="11"/>
      <c r="E26" s="11"/>
      <c r="F26" s="11"/>
      <c r="G26" s="11"/>
      <c r="H26" s="11"/>
      <c r="I26" s="11"/>
      <c r="J26" s="11"/>
      <c r="K26" s="11"/>
      <c r="L26" s="11"/>
      <c r="M26" s="64"/>
      <c r="N26" s="64"/>
      <c r="O26" s="64"/>
      <c r="P26" s="64"/>
      <c r="Q26" s="64"/>
      <c r="R26" s="64"/>
      <c r="S26" s="64"/>
      <c r="T26" s="65"/>
      <c r="U26" s="117" t="str">
        <f>Participantes!A3</f>
        <v>LUÍS A. TRUJILLO PARDO</v>
      </c>
      <c r="V26" s="118" t="str">
        <f>Participantes!B3</f>
        <v>AVILA</v>
      </c>
      <c r="W26" s="145">
        <f t="shared" si="0"/>
        <v>0</v>
      </c>
      <c r="X26" s="145">
        <f t="shared" si="1"/>
        <v>0</v>
      </c>
      <c r="Y26" s="145">
        <f t="shared" si="2"/>
        <v>0</v>
      </c>
      <c r="Z26" s="146">
        <f t="shared" si="3"/>
        <v>0</v>
      </c>
      <c r="AA26" s="145">
        <f t="shared" si="4"/>
        <v>0</v>
      </c>
      <c r="AB26" s="100">
        <v>24</v>
      </c>
    </row>
    <row r="27" spans="1:28" ht="18" customHeight="1">
      <c r="A27" s="12"/>
      <c r="B27" s="11"/>
      <c r="C27" s="11"/>
      <c r="D27" s="11"/>
      <c r="E27" s="11"/>
      <c r="F27" s="11"/>
      <c r="G27" s="11"/>
      <c r="H27" s="11"/>
      <c r="I27" s="11"/>
      <c r="J27" s="11"/>
      <c r="K27" s="11"/>
      <c r="L27" s="11"/>
      <c r="M27" s="64"/>
      <c r="N27" s="64"/>
      <c r="O27" s="64"/>
      <c r="P27" s="11"/>
      <c r="Q27" s="11"/>
      <c r="R27" s="11"/>
      <c r="S27" s="11"/>
      <c r="T27" s="71"/>
      <c r="U27" s="117" t="str">
        <f>Participantes!A5</f>
        <v>MIGUEL A. GRANDE GÓMEZ</v>
      </c>
      <c r="V27" s="118" t="str">
        <f>Participantes!B5</f>
        <v>AVILA</v>
      </c>
      <c r="W27" s="145">
        <f t="shared" si="0"/>
        <v>0</v>
      </c>
      <c r="X27" s="145">
        <f t="shared" si="1"/>
        <v>0</v>
      </c>
      <c r="Y27" s="145">
        <f t="shared" si="2"/>
        <v>0</v>
      </c>
      <c r="Z27" s="146">
        <f t="shared" si="3"/>
        <v>0</v>
      </c>
      <c r="AA27" s="145">
        <f t="shared" si="4"/>
        <v>0</v>
      </c>
      <c r="AB27" s="100">
        <v>24</v>
      </c>
    </row>
    <row r="28" spans="1:28" ht="18" customHeight="1">
      <c r="A28" s="12"/>
      <c r="B28" s="11"/>
      <c r="C28" s="11"/>
      <c r="D28" s="11"/>
      <c r="E28" s="11"/>
      <c r="F28" s="11"/>
      <c r="G28" s="11"/>
      <c r="H28" s="11"/>
      <c r="I28" s="11"/>
      <c r="J28" s="11"/>
      <c r="K28" s="11"/>
      <c r="L28" s="11"/>
      <c r="M28" s="11"/>
      <c r="N28" s="11"/>
      <c r="O28" s="11"/>
      <c r="P28" s="64"/>
      <c r="Q28" s="64"/>
      <c r="R28" s="64"/>
      <c r="S28" s="64"/>
      <c r="T28" s="65"/>
      <c r="U28" s="117" t="str">
        <f>Participantes!A6</f>
        <v>OSCAR VAQUERO CAMPOS</v>
      </c>
      <c r="V28" s="118" t="str">
        <f>Participantes!B6</f>
        <v>AVILA</v>
      </c>
      <c r="W28" s="145">
        <f t="shared" si="0"/>
        <v>0</v>
      </c>
      <c r="X28" s="145">
        <f t="shared" si="1"/>
        <v>0</v>
      </c>
      <c r="Y28" s="145">
        <f t="shared" si="2"/>
        <v>0</v>
      </c>
      <c r="Z28" s="146">
        <f t="shared" si="3"/>
        <v>0</v>
      </c>
      <c r="AA28" s="145">
        <f t="shared" si="4"/>
        <v>0</v>
      </c>
      <c r="AB28" s="100">
        <v>24</v>
      </c>
    </row>
    <row r="29" spans="1:28" ht="18" customHeight="1">
      <c r="A29" s="67"/>
      <c r="B29" s="68"/>
      <c r="C29" s="68"/>
      <c r="D29" s="68"/>
      <c r="E29" s="68"/>
      <c r="F29" s="68"/>
      <c r="G29" s="68"/>
      <c r="H29" s="68"/>
      <c r="I29" s="68"/>
      <c r="J29" s="68"/>
      <c r="K29" s="68"/>
      <c r="L29" s="68"/>
      <c r="M29" s="68"/>
      <c r="N29" s="68"/>
      <c r="O29" s="68"/>
      <c r="P29" s="115"/>
      <c r="Q29" s="115"/>
      <c r="R29" s="115"/>
      <c r="S29" s="115"/>
      <c r="T29" s="116"/>
      <c r="U29" s="117" t="str">
        <f>Participantes!A7</f>
        <v>BRUNO COCA RODRÍGUEZ</v>
      </c>
      <c r="V29" s="118" t="str">
        <f>Participantes!B7</f>
        <v>BURGOS</v>
      </c>
      <c r="W29" s="145">
        <f t="shared" si="0"/>
        <v>0</v>
      </c>
      <c r="X29" s="145">
        <f t="shared" si="1"/>
        <v>0</v>
      </c>
      <c r="Y29" s="145">
        <f t="shared" si="2"/>
        <v>0</v>
      </c>
      <c r="Z29" s="146">
        <f t="shared" si="3"/>
        <v>0</v>
      </c>
      <c r="AA29" s="145">
        <f t="shared" si="4"/>
        <v>0</v>
      </c>
      <c r="AB29" s="100">
        <v>24</v>
      </c>
    </row>
    <row r="30" spans="1:28" ht="18" customHeight="1">
      <c r="A30" s="11"/>
      <c r="B30" s="11"/>
      <c r="C30" s="11"/>
      <c r="D30" s="11"/>
      <c r="E30" s="11"/>
      <c r="F30" s="11"/>
      <c r="G30" s="11"/>
      <c r="H30" s="11"/>
      <c r="I30" s="11"/>
      <c r="J30" s="11"/>
      <c r="K30" s="11"/>
      <c r="L30" s="11"/>
      <c r="M30" s="11"/>
      <c r="N30" s="11"/>
      <c r="O30" s="11"/>
      <c r="P30" s="11"/>
      <c r="Q30" s="11"/>
      <c r="R30" s="11"/>
      <c r="S30" s="11"/>
      <c r="T30" s="71"/>
      <c r="U30" s="117" t="str">
        <f>Participantes!A8</f>
        <v>JUAN MANUEL CARBALLEDA CUEVAS</v>
      </c>
      <c r="V30" s="118" t="str">
        <f>Participantes!B8</f>
        <v>BURGOS</v>
      </c>
      <c r="W30" s="145">
        <f t="shared" si="0"/>
        <v>0</v>
      </c>
      <c r="X30" s="145">
        <f t="shared" si="1"/>
        <v>0</v>
      </c>
      <c r="Y30" s="145">
        <f t="shared" si="2"/>
        <v>0</v>
      </c>
      <c r="Z30" s="146">
        <f t="shared" si="3"/>
        <v>0</v>
      </c>
      <c r="AA30" s="145">
        <f t="shared" si="4"/>
        <v>0</v>
      </c>
      <c r="AB30" s="100">
        <v>24</v>
      </c>
    </row>
    <row r="31" spans="1:28" ht="18" customHeight="1">
      <c r="A31" s="69"/>
      <c r="B31" s="11"/>
      <c r="C31" s="11"/>
      <c r="D31" s="11"/>
      <c r="E31" s="11"/>
      <c r="F31" s="11"/>
      <c r="G31" s="11"/>
      <c r="H31" s="11"/>
      <c r="I31" s="11"/>
      <c r="J31" s="11"/>
      <c r="K31" s="11"/>
      <c r="L31" s="11"/>
      <c r="M31" s="11"/>
      <c r="N31" s="11"/>
      <c r="O31" s="11"/>
      <c r="P31" s="64"/>
      <c r="Q31" s="64"/>
      <c r="R31" s="64"/>
      <c r="S31" s="64"/>
      <c r="T31" s="65"/>
      <c r="U31" s="117" t="str">
        <f>Participantes!A10</f>
        <v>JOSÉ BUENO GARCÍA</v>
      </c>
      <c r="V31" s="118" t="str">
        <f>Participantes!B10</f>
        <v>LEÓN</v>
      </c>
      <c r="W31" s="145">
        <f t="shared" si="0"/>
        <v>0</v>
      </c>
      <c r="X31" s="145">
        <f t="shared" si="1"/>
        <v>0</v>
      </c>
      <c r="Y31" s="145">
        <f t="shared" si="2"/>
        <v>0</v>
      </c>
      <c r="Z31" s="146">
        <f t="shared" si="3"/>
        <v>0</v>
      </c>
      <c r="AA31" s="145">
        <f t="shared" si="4"/>
        <v>0</v>
      </c>
      <c r="AB31" s="100">
        <v>24</v>
      </c>
    </row>
    <row r="32" spans="1:28" ht="18" customHeight="1">
      <c r="A32" s="11"/>
      <c r="B32" s="11"/>
      <c r="C32" s="11"/>
      <c r="D32" s="11"/>
      <c r="E32" s="11"/>
      <c r="F32" s="11"/>
      <c r="G32" s="11"/>
      <c r="H32" s="11"/>
      <c r="I32" s="11"/>
      <c r="J32" s="11"/>
      <c r="K32" s="11"/>
      <c r="L32" s="11"/>
      <c r="M32" s="11"/>
      <c r="N32" s="11"/>
      <c r="O32" s="11"/>
      <c r="P32" s="11"/>
      <c r="Q32" s="11"/>
      <c r="R32" s="11"/>
      <c r="S32" s="11"/>
      <c r="T32" s="71"/>
      <c r="U32" s="117" t="str">
        <f>Participantes!A11</f>
        <v>DANIEL MARTÍN RODRÍGUEZ</v>
      </c>
      <c r="V32" s="118" t="str">
        <f>Participantes!B11</f>
        <v>LEÓN</v>
      </c>
      <c r="W32" s="145">
        <f t="shared" si="0"/>
        <v>0</v>
      </c>
      <c r="X32" s="145">
        <f t="shared" si="1"/>
        <v>0</v>
      </c>
      <c r="Y32" s="145">
        <f t="shared" si="2"/>
        <v>0</v>
      </c>
      <c r="Z32" s="146">
        <f t="shared" si="3"/>
        <v>0</v>
      </c>
      <c r="AA32" s="145">
        <f t="shared" si="4"/>
        <v>0</v>
      </c>
      <c r="AB32" s="100">
        <v>24</v>
      </c>
    </row>
    <row r="33" spans="1:28" ht="18" customHeight="1">
      <c r="A33" s="11"/>
      <c r="B33" s="11"/>
      <c r="C33" s="11"/>
      <c r="D33" s="11"/>
      <c r="E33" s="11"/>
      <c r="F33" s="11"/>
      <c r="G33" s="11"/>
      <c r="H33" s="11"/>
      <c r="I33" s="11"/>
      <c r="J33" s="11"/>
      <c r="K33" s="11"/>
      <c r="L33" s="11"/>
      <c r="M33" s="11"/>
      <c r="N33" s="11"/>
      <c r="O33" s="11"/>
      <c r="P33" s="64"/>
      <c r="Q33" s="64"/>
      <c r="R33" s="64"/>
      <c r="S33" s="64"/>
      <c r="T33" s="65"/>
      <c r="U33" s="117" t="str">
        <f>Participantes!A12</f>
        <v>MARCOS ÁLVAREZ OVALLE</v>
      </c>
      <c r="V33" s="118" t="str">
        <f>Participantes!B12</f>
        <v>LEÓN</v>
      </c>
      <c r="W33" s="145">
        <f t="shared" si="0"/>
        <v>0</v>
      </c>
      <c r="X33" s="145">
        <f t="shared" si="1"/>
        <v>0</v>
      </c>
      <c r="Y33" s="145">
        <f t="shared" si="2"/>
        <v>0</v>
      </c>
      <c r="Z33" s="146">
        <f t="shared" si="3"/>
        <v>0</v>
      </c>
      <c r="AA33" s="145">
        <f t="shared" si="4"/>
        <v>0</v>
      </c>
      <c r="AB33" s="100">
        <v>24</v>
      </c>
    </row>
    <row r="34" spans="1:28" ht="18" customHeight="1">
      <c r="A34" s="11"/>
      <c r="B34" s="11"/>
      <c r="C34" s="11"/>
      <c r="D34" s="11"/>
      <c r="E34" s="11"/>
      <c r="F34" s="11"/>
      <c r="G34" s="11"/>
      <c r="H34" s="11"/>
      <c r="I34" s="11"/>
      <c r="J34" s="11"/>
      <c r="K34" s="11"/>
      <c r="L34" s="11"/>
      <c r="M34" s="11"/>
      <c r="N34" s="11"/>
      <c r="O34" s="11"/>
      <c r="P34" s="64"/>
      <c r="Q34" s="64"/>
      <c r="R34" s="64"/>
      <c r="S34" s="64"/>
      <c r="T34" s="65"/>
      <c r="U34" s="117" t="str">
        <f>Participantes!A17</f>
        <v>DAVID DIEZ MÍNGUEZ</v>
      </c>
      <c r="V34" s="118" t="str">
        <f>Participantes!B17</f>
        <v>PALENCIA</v>
      </c>
      <c r="W34" s="145">
        <f t="shared" si="0"/>
        <v>0</v>
      </c>
      <c r="X34" s="145">
        <f t="shared" si="1"/>
        <v>0</v>
      </c>
      <c r="Y34" s="145">
        <f t="shared" si="2"/>
        <v>0</v>
      </c>
      <c r="Z34" s="146">
        <f t="shared" si="3"/>
        <v>0</v>
      </c>
      <c r="AA34" s="145">
        <f t="shared" si="4"/>
        <v>0</v>
      </c>
      <c r="AB34" s="100">
        <v>24</v>
      </c>
    </row>
    <row r="35" spans="1:28" ht="18" customHeight="1">
      <c r="A35" s="11"/>
      <c r="B35" s="11"/>
      <c r="C35" s="11"/>
      <c r="D35" s="11"/>
      <c r="E35" s="11"/>
      <c r="F35" s="11"/>
      <c r="G35" s="11"/>
      <c r="H35" s="11"/>
      <c r="I35" s="11"/>
      <c r="J35" s="11"/>
      <c r="K35" s="11"/>
      <c r="L35" s="11"/>
      <c r="M35" s="11"/>
      <c r="N35" s="11"/>
      <c r="O35" s="11"/>
      <c r="P35" s="64"/>
      <c r="Q35" s="64"/>
      <c r="R35" s="64"/>
      <c r="S35" s="64"/>
      <c r="T35" s="65"/>
      <c r="U35" s="117" t="str">
        <f>Participantes!A20</f>
        <v>MIGUEL-ANGEL GARCÍA LÓPEZ</v>
      </c>
      <c r="V35" s="118" t="str">
        <f>Participantes!B20</f>
        <v>SALAMANCA</v>
      </c>
      <c r="W35" s="145">
        <f t="shared" si="0"/>
        <v>0</v>
      </c>
      <c r="X35" s="145">
        <f t="shared" si="1"/>
        <v>0</v>
      </c>
      <c r="Y35" s="145">
        <f t="shared" si="2"/>
        <v>0</v>
      </c>
      <c r="Z35" s="146">
        <f t="shared" si="3"/>
        <v>0</v>
      </c>
      <c r="AA35" s="145">
        <f t="shared" si="4"/>
        <v>0</v>
      </c>
      <c r="AB35" s="100">
        <v>24</v>
      </c>
    </row>
    <row r="36" spans="1:28" ht="18" customHeight="1">
      <c r="A36" s="11"/>
      <c r="B36" s="11"/>
      <c r="C36" s="11"/>
      <c r="D36" s="11"/>
      <c r="E36" s="11"/>
      <c r="F36" s="11"/>
      <c r="G36" s="11"/>
      <c r="H36" s="11"/>
      <c r="I36" s="11"/>
      <c r="J36" s="11"/>
      <c r="K36" s="11"/>
      <c r="L36" s="11"/>
      <c r="M36" s="11"/>
      <c r="N36" s="11"/>
      <c r="O36" s="11"/>
      <c r="P36" s="64"/>
      <c r="Q36" s="64"/>
      <c r="R36" s="64"/>
      <c r="S36" s="64"/>
      <c r="T36" s="65"/>
      <c r="U36" s="117" t="str">
        <f>Participantes!A24</f>
        <v>ENRIQUE ROMERA SÁNCHEZ</v>
      </c>
      <c r="V36" s="118" t="str">
        <f>Participantes!B24</f>
        <v>SORIA</v>
      </c>
      <c r="W36" s="145">
        <f t="shared" si="0"/>
        <v>0</v>
      </c>
      <c r="X36" s="145">
        <f t="shared" si="1"/>
        <v>0</v>
      </c>
      <c r="Y36" s="145">
        <f t="shared" si="2"/>
        <v>0</v>
      </c>
      <c r="Z36" s="146">
        <f t="shared" si="3"/>
        <v>0</v>
      </c>
      <c r="AA36" s="145">
        <f t="shared" si="4"/>
        <v>0</v>
      </c>
      <c r="AB36" s="100">
        <v>24</v>
      </c>
    </row>
    <row r="37" spans="1:28" ht="18" customHeight="1">
      <c r="A37" s="11"/>
      <c r="B37" s="11"/>
      <c r="C37" s="11"/>
      <c r="D37" s="11"/>
      <c r="E37" s="11"/>
      <c r="F37" s="11"/>
      <c r="G37" s="11"/>
      <c r="H37" s="11"/>
      <c r="I37" s="11"/>
      <c r="J37" s="11"/>
      <c r="K37" s="11"/>
      <c r="L37" s="11"/>
      <c r="M37" s="11"/>
      <c r="N37" s="11"/>
      <c r="O37" s="11"/>
      <c r="P37" s="11"/>
      <c r="Q37" s="11"/>
      <c r="R37" s="11"/>
      <c r="S37" s="11"/>
      <c r="T37" s="71"/>
      <c r="U37" s="117" t="str">
        <f>Participantes!A25</f>
        <v>JOSÉ-ANTONIO MONTERO AMO</v>
      </c>
      <c r="V37" s="118" t="str">
        <f>Participantes!B25</f>
        <v>SORIA</v>
      </c>
      <c r="W37" s="145">
        <f t="shared" si="0"/>
        <v>0</v>
      </c>
      <c r="X37" s="145">
        <f t="shared" si="1"/>
        <v>0</v>
      </c>
      <c r="Y37" s="145">
        <f t="shared" si="2"/>
        <v>0</v>
      </c>
      <c r="Z37" s="146">
        <f t="shared" si="3"/>
        <v>0</v>
      </c>
      <c r="AA37" s="145">
        <f t="shared" si="4"/>
        <v>0</v>
      </c>
      <c r="AB37" s="100">
        <v>24</v>
      </c>
    </row>
    <row r="38" spans="1:28" ht="18" customHeight="1">
      <c r="A38" s="11"/>
      <c r="B38" s="11"/>
      <c r="C38" s="11"/>
      <c r="D38" s="11"/>
      <c r="E38" s="11"/>
      <c r="F38" s="11"/>
      <c r="G38" s="11"/>
      <c r="H38" s="11"/>
      <c r="I38" s="11"/>
      <c r="J38" s="11"/>
      <c r="K38" s="11"/>
      <c r="L38" s="11"/>
      <c r="M38" s="11"/>
      <c r="N38" s="11"/>
      <c r="O38" s="11"/>
      <c r="P38" s="11"/>
      <c r="Q38" s="11"/>
      <c r="R38" s="11"/>
      <c r="S38" s="11"/>
      <c r="T38" s="71"/>
      <c r="U38" s="117" t="str">
        <f>Participantes!A27</f>
        <v>VICENTE ACEBES CABREROS</v>
      </c>
      <c r="V38" s="118" t="str">
        <f>Participantes!B27</f>
        <v>VALLADOLID</v>
      </c>
      <c r="W38" s="145">
        <f t="shared" si="0"/>
        <v>0</v>
      </c>
      <c r="X38" s="145">
        <f t="shared" si="1"/>
        <v>0</v>
      </c>
      <c r="Y38" s="145">
        <f t="shared" si="2"/>
        <v>0</v>
      </c>
      <c r="Z38" s="146">
        <f t="shared" si="3"/>
        <v>0</v>
      </c>
      <c r="AA38" s="145">
        <f t="shared" si="4"/>
        <v>0</v>
      </c>
      <c r="AB38" s="100">
        <v>24</v>
      </c>
    </row>
    <row r="39" spans="1:28" ht="18" customHeight="1">
      <c r="A39" s="11"/>
      <c r="B39" s="11"/>
      <c r="C39" s="11"/>
      <c r="D39" s="11"/>
      <c r="E39" s="11"/>
      <c r="F39" s="11"/>
      <c r="G39" s="11"/>
      <c r="H39" s="11"/>
      <c r="I39" s="11"/>
      <c r="J39" s="11"/>
      <c r="K39" s="11"/>
      <c r="L39" s="11"/>
      <c r="M39" s="11"/>
      <c r="N39" s="11"/>
      <c r="O39" s="11"/>
      <c r="P39" s="11"/>
      <c r="Q39" s="11"/>
      <c r="R39" s="11"/>
      <c r="S39" s="11"/>
      <c r="T39" s="71"/>
      <c r="U39" s="117" t="str">
        <f>Participantes!A28</f>
        <v>SERGIO PLAZA HERBADA</v>
      </c>
      <c r="V39" s="118" t="str">
        <f>Participantes!B28</f>
        <v>VALLADOLID</v>
      </c>
      <c r="W39" s="145">
        <f t="shared" si="0"/>
        <v>0</v>
      </c>
      <c r="X39" s="145">
        <f t="shared" si="1"/>
        <v>0</v>
      </c>
      <c r="Y39" s="145">
        <f t="shared" si="2"/>
        <v>0</v>
      </c>
      <c r="Z39" s="146">
        <f t="shared" si="3"/>
        <v>0</v>
      </c>
      <c r="AA39" s="145">
        <f t="shared" si="4"/>
        <v>0</v>
      </c>
      <c r="AB39" s="100">
        <v>24</v>
      </c>
    </row>
    <row r="40" spans="1:28" ht="18" customHeight="1">
      <c r="A40" s="11"/>
      <c r="B40" s="11"/>
      <c r="C40" s="11"/>
      <c r="D40" s="11"/>
      <c r="E40" s="11"/>
      <c r="F40" s="11"/>
      <c r="G40" s="11"/>
      <c r="H40" s="11"/>
      <c r="I40" s="11"/>
      <c r="J40" s="11"/>
      <c r="K40" s="11"/>
      <c r="L40" s="11"/>
      <c r="M40" s="11"/>
      <c r="N40" s="11"/>
      <c r="O40" s="11"/>
      <c r="P40" s="11"/>
      <c r="Q40" s="11"/>
      <c r="R40" s="11"/>
      <c r="S40" s="11"/>
      <c r="T40" s="71"/>
      <c r="U40" s="117" t="str">
        <f>Participantes!A30</f>
        <v>JOSÉ-MIGUEL JUAN MARTÍNEZ</v>
      </c>
      <c r="V40" s="118" t="str">
        <f>Participantes!B30</f>
        <v>ZAMORA</v>
      </c>
      <c r="W40" s="145">
        <f t="shared" si="0"/>
        <v>0</v>
      </c>
      <c r="X40" s="145">
        <f t="shared" si="1"/>
        <v>0</v>
      </c>
      <c r="Y40" s="145">
        <f t="shared" si="2"/>
        <v>0</v>
      </c>
      <c r="Z40" s="146">
        <f t="shared" si="3"/>
        <v>0</v>
      </c>
      <c r="AA40" s="145">
        <f t="shared" si="4"/>
        <v>0</v>
      </c>
      <c r="AB40" s="100">
        <v>24</v>
      </c>
    </row>
    <row r="41" spans="1:28" ht="18" customHeight="1">
      <c r="A41" s="11"/>
      <c r="B41" s="11"/>
      <c r="C41" s="11"/>
      <c r="D41" s="11"/>
      <c r="E41" s="11"/>
      <c r="F41" s="11"/>
      <c r="G41" s="11"/>
      <c r="H41" s="11"/>
      <c r="I41" s="11"/>
      <c r="J41" s="11"/>
      <c r="K41" s="11"/>
      <c r="L41" s="11"/>
      <c r="M41" s="11"/>
      <c r="N41" s="11"/>
      <c r="O41" s="11"/>
      <c r="P41" s="11"/>
      <c r="Q41" s="11"/>
      <c r="R41" s="11"/>
      <c r="S41" s="11"/>
      <c r="T41" s="71"/>
      <c r="U41" s="117" t="str">
        <f>Participantes!A31</f>
        <v>SANTIAGO GARCÍA PERNÍA</v>
      </c>
      <c r="V41" s="118" t="str">
        <f>Participantes!B31</f>
        <v>ZAMORA</v>
      </c>
      <c r="W41" s="145">
        <f t="shared" si="0"/>
        <v>0</v>
      </c>
      <c r="X41" s="145">
        <f t="shared" si="1"/>
        <v>0</v>
      </c>
      <c r="Y41" s="145">
        <f t="shared" si="2"/>
        <v>0</v>
      </c>
      <c r="Z41" s="146">
        <f t="shared" si="3"/>
        <v>0</v>
      </c>
      <c r="AA41" s="145">
        <f t="shared" si="4"/>
        <v>0</v>
      </c>
      <c r="AB41" s="100">
        <v>24</v>
      </c>
    </row>
    <row r="42" spans="1:28" ht="18" customHeight="1">
      <c r="A42" s="11"/>
      <c r="B42" s="11"/>
      <c r="C42" s="11"/>
      <c r="D42" s="11"/>
      <c r="E42" s="11"/>
      <c r="F42" s="11"/>
      <c r="G42" s="11"/>
      <c r="H42" s="11"/>
      <c r="I42" s="11"/>
      <c r="J42" s="11"/>
      <c r="K42" s="11"/>
      <c r="L42" s="11"/>
      <c r="M42" s="11"/>
      <c r="N42" s="11"/>
      <c r="O42" s="11"/>
      <c r="P42" s="11"/>
      <c r="Q42" s="11"/>
      <c r="R42" s="11"/>
      <c r="S42" s="11"/>
      <c r="T42" s="71"/>
      <c r="U42" s="117" t="str">
        <f>Participantes!A32</f>
        <v>FRANCISCO JAVIER MARTÍN CABREROS</v>
      </c>
      <c r="V42" s="118" t="str">
        <f>Participantes!B32</f>
        <v>ZAMORA</v>
      </c>
      <c r="W42" s="145">
        <f t="shared" si="0"/>
        <v>0</v>
      </c>
      <c r="X42" s="145">
        <f t="shared" si="1"/>
        <v>0</v>
      </c>
      <c r="Y42" s="145">
        <f t="shared" si="2"/>
        <v>0</v>
      </c>
      <c r="Z42" s="146">
        <f t="shared" si="3"/>
        <v>0</v>
      </c>
      <c r="AA42" s="145">
        <f t="shared" si="4"/>
        <v>0</v>
      </c>
      <c r="AB42" s="100">
        <v>24</v>
      </c>
    </row>
    <row r="43" spans="1:28" ht="18" customHeight="1">
      <c r="A43" s="11"/>
      <c r="B43" s="11"/>
      <c r="C43" s="11"/>
      <c r="D43" s="11"/>
      <c r="E43" s="11"/>
      <c r="F43" s="11"/>
      <c r="G43" s="11"/>
      <c r="H43" s="11"/>
      <c r="I43" s="11"/>
      <c r="J43" s="11"/>
      <c r="K43" s="11"/>
      <c r="L43" s="11"/>
      <c r="M43" s="11"/>
      <c r="N43" s="11"/>
      <c r="O43" s="11"/>
      <c r="P43" s="11"/>
      <c r="Q43" s="11"/>
      <c r="R43" s="11"/>
      <c r="S43" s="11"/>
      <c r="T43" s="71"/>
      <c r="U43" s="117" t="str">
        <f>Participantes!A33</f>
        <v>JORGE DEL AMO BIMMEL</v>
      </c>
      <c r="V43" s="118" t="str">
        <f>Participantes!B33</f>
        <v>ZAMORA</v>
      </c>
      <c r="W43" s="145">
        <f t="shared" si="0"/>
        <v>0</v>
      </c>
      <c r="X43" s="145">
        <f t="shared" si="1"/>
        <v>0</v>
      </c>
      <c r="Y43" s="145">
        <f t="shared" si="2"/>
        <v>0</v>
      </c>
      <c r="Z43" s="146">
        <f t="shared" si="3"/>
        <v>0</v>
      </c>
      <c r="AA43" s="145">
        <f t="shared" si="4"/>
        <v>0</v>
      </c>
      <c r="AB43" s="100">
        <v>24</v>
      </c>
    </row>
  </sheetData>
  <sheetProtection/>
  <printOptions/>
  <pageMargins left="0.67" right="0.3" top="0.42" bottom="0.54" header="0.31" footer="0.39"/>
  <pageSetup fitToHeight="0" fitToWidth="1" horizontalDpi="360" verticalDpi="360" orientation="portrait" paperSize="9" scale="5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43"/>
  <sheetViews>
    <sheetView view="pageBreakPreview" zoomScale="70" zoomScaleSheetLayoutView="70" zoomScalePageLayoutView="0" workbookViewId="0" topLeftCell="A25">
      <selection activeCell="L42" sqref="L42"/>
    </sheetView>
  </sheetViews>
  <sheetFormatPr defaultColWidth="12" defaultRowHeight="12.75"/>
  <cols>
    <col min="1" max="1" width="50.33203125" style="2" customWidth="1"/>
    <col min="2" max="2" width="31.33203125" style="2" customWidth="1"/>
    <col min="3" max="6" width="9.16015625" style="2" customWidth="1"/>
    <col min="7" max="7" width="18.33203125" style="2" customWidth="1"/>
    <col min="8" max="8" width="23.5" style="2" customWidth="1"/>
    <col min="9" max="16384" width="12" style="2" customWidth="1"/>
  </cols>
  <sheetData>
    <row r="1" spans="1:9" ht="12.75">
      <c r="A1" s="124"/>
      <c r="B1" s="124"/>
      <c r="C1" s="125"/>
      <c r="D1" s="124"/>
      <c r="E1" s="124"/>
      <c r="F1" s="124"/>
      <c r="G1" s="124"/>
      <c r="H1" s="126"/>
      <c r="I1" s="4"/>
    </row>
    <row r="2" spans="1:9" ht="12.75">
      <c r="A2" s="124"/>
      <c r="B2" s="124" t="s">
        <v>86</v>
      </c>
      <c r="C2" s="125"/>
      <c r="D2" s="124"/>
      <c r="E2" s="124"/>
      <c r="F2" s="124"/>
      <c r="G2" s="124"/>
      <c r="H2" s="127"/>
      <c r="I2" s="3"/>
    </row>
    <row r="3" spans="1:9" ht="12.75">
      <c r="A3" s="124"/>
      <c r="B3" s="124"/>
      <c r="C3" s="125"/>
      <c r="D3" s="124"/>
      <c r="E3" s="124"/>
      <c r="F3" s="124"/>
      <c r="G3" s="124"/>
      <c r="H3" s="126"/>
      <c r="I3" s="4"/>
    </row>
    <row r="4" spans="1:9" ht="10.5" customHeight="1">
      <c r="A4" s="124"/>
      <c r="B4" s="124"/>
      <c r="C4" s="125"/>
      <c r="D4" s="124"/>
      <c r="E4" s="124"/>
      <c r="F4" s="124"/>
      <c r="G4" s="124"/>
      <c r="H4" s="127"/>
      <c r="I4" s="3"/>
    </row>
    <row r="5" spans="1:9" ht="18.75" customHeight="1">
      <c r="A5" s="128"/>
      <c r="B5" s="124"/>
      <c r="C5" s="124"/>
      <c r="D5" s="124"/>
      <c r="E5" s="124"/>
      <c r="F5" s="124"/>
      <c r="G5" s="124"/>
      <c r="H5" s="126"/>
      <c r="I5" s="4"/>
    </row>
    <row r="6" spans="1:9" ht="12.75">
      <c r="A6" s="129" t="s">
        <v>58</v>
      </c>
      <c r="B6" s="124"/>
      <c r="C6" s="124"/>
      <c r="D6" s="124"/>
      <c r="E6" s="124"/>
      <c r="F6" s="124"/>
      <c r="G6" s="124"/>
      <c r="H6" s="127"/>
      <c r="I6" s="3"/>
    </row>
    <row r="7" spans="1:9" ht="17.25" customHeight="1">
      <c r="A7" s="130" t="s">
        <v>57</v>
      </c>
      <c r="B7" s="124"/>
      <c r="C7" s="124"/>
      <c r="D7" s="124"/>
      <c r="E7" s="124"/>
      <c r="F7" s="124"/>
      <c r="G7" s="124"/>
      <c r="H7" s="126"/>
      <c r="I7" s="4"/>
    </row>
    <row r="8" spans="1:9" ht="17.25" customHeight="1">
      <c r="A8" s="131"/>
      <c r="B8" s="124"/>
      <c r="C8" s="124"/>
      <c r="D8" s="132" t="s">
        <v>7</v>
      </c>
      <c r="E8" s="124"/>
      <c r="F8" s="124"/>
      <c r="G8" s="131">
        <f>COUNTIF((G12:G43),0)</f>
        <v>4</v>
      </c>
      <c r="H8" s="126"/>
      <c r="I8" s="4"/>
    </row>
    <row r="9" spans="1:9" ht="17.25" customHeight="1">
      <c r="A9" s="124"/>
      <c r="B9" s="124"/>
      <c r="C9" s="124"/>
      <c r="D9" s="133" t="s">
        <v>8</v>
      </c>
      <c r="E9" s="124"/>
      <c r="F9" s="124"/>
      <c r="G9" s="131">
        <f>(COUNTIF(G12:G43,0)/2)+1+COUNT(G12:G43)-COUNTIF(G12:G43,0)</f>
        <v>31</v>
      </c>
      <c r="H9" s="126"/>
      <c r="I9" s="4"/>
    </row>
    <row r="10" spans="1:9" ht="13.5" thickBot="1">
      <c r="A10" s="124"/>
      <c r="B10" s="124"/>
      <c r="C10" s="124"/>
      <c r="D10" s="124"/>
      <c r="E10" s="124"/>
      <c r="F10" s="124"/>
      <c r="G10" s="124"/>
      <c r="H10" s="126"/>
      <c r="I10" s="3"/>
    </row>
    <row r="11" spans="1:8" ht="30" customHeight="1" thickBot="1">
      <c r="A11" s="134" t="s">
        <v>0</v>
      </c>
      <c r="B11" s="135" t="s">
        <v>84</v>
      </c>
      <c r="C11" s="136" t="s">
        <v>10</v>
      </c>
      <c r="D11" s="136" t="s">
        <v>11</v>
      </c>
      <c r="E11" s="136" t="s">
        <v>12</v>
      </c>
      <c r="F11" s="136" t="s">
        <v>13</v>
      </c>
      <c r="G11" s="137" t="s">
        <v>14</v>
      </c>
      <c r="H11" s="135" t="s">
        <v>5</v>
      </c>
    </row>
    <row r="12" spans="1:8" ht="16.5" customHeight="1" thickBot="1">
      <c r="A12" s="138" t="str">
        <f>Participantes!A29</f>
        <v>CÉSAR A. ANTÓN CRESPO</v>
      </c>
      <c r="B12" s="138" t="str">
        <f>Participantes!B29</f>
        <v>VALLADOLID</v>
      </c>
      <c r="C12" s="138">
        <f>VLOOKUP(A12,'clasif. 1'!$U$12:$AA$43,7,FALSE)</f>
        <v>323.01383999999996</v>
      </c>
      <c r="D12" s="138">
        <f>VLOOKUP(A12,'clasif. 2'!$U$12:$AB$43,7,FALSE)</f>
        <v>0</v>
      </c>
      <c r="E12" s="138">
        <f>VLOOKUP(A12,'clasif. 3'!$U$12:$AA$43,7,FALSE)</f>
        <v>1667.08248</v>
      </c>
      <c r="F12" s="138">
        <f>VLOOKUP(A12,'clasif. 4'!$U$12:$AA$43,7,FALSE)</f>
        <v>1263.0732</v>
      </c>
      <c r="G12" s="138">
        <f aca="true" t="shared" si="0" ref="G12:G43">SUM(C12:F12)</f>
        <v>3253.1695200000004</v>
      </c>
      <c r="H12" s="139">
        <v>1</v>
      </c>
    </row>
    <row r="13" spans="1:8" ht="16.5" customHeight="1" thickBot="1">
      <c r="A13" s="138" t="str">
        <f>Participantes!A30</f>
        <v>JOSÉ-MIGUEL JUAN MARTÍNEZ</v>
      </c>
      <c r="B13" s="138" t="str">
        <f>Participantes!B30</f>
        <v>ZAMORA</v>
      </c>
      <c r="C13" s="138">
        <f>VLOOKUP(A13,'clasif. 1'!$U$12:$AA$43,7,FALSE)</f>
        <v>1106.05181</v>
      </c>
      <c r="D13" s="138">
        <f>VLOOKUP(A13,'clasif. 2'!$U$12:$AB$43,7,FALSE)</f>
        <v>693.90625</v>
      </c>
      <c r="E13" s="140">
        <f>VLOOKUP(A13,'clasif. 3'!$U$12:$AA$43,7,FALSE)</f>
        <v>1445.5866700000001</v>
      </c>
      <c r="F13" s="140">
        <f>VLOOKUP(A13,'clasif. 4'!$U$12:$AA$43,7,FALSE)</f>
        <v>0</v>
      </c>
      <c r="G13" s="140">
        <f t="shared" si="0"/>
        <v>3245.54473</v>
      </c>
      <c r="H13" s="141">
        <v>2</v>
      </c>
    </row>
    <row r="14" spans="1:8" ht="16.5" customHeight="1" thickBot="1">
      <c r="A14" s="138" t="str">
        <f>Participantes!A31</f>
        <v>SANTIAGO GARCÍA PERNÍA</v>
      </c>
      <c r="B14" s="138" t="str">
        <f>Participantes!B31</f>
        <v>ZAMORA</v>
      </c>
      <c r="C14" s="138">
        <f>VLOOKUP(A14,'clasif. 1'!$U$12:$AA$43,7,FALSE)</f>
        <v>1156.6087499999999</v>
      </c>
      <c r="D14" s="138">
        <f>VLOOKUP(A14,'clasif. 2'!$U$12:$AB$43,7,FALSE)</f>
        <v>0</v>
      </c>
      <c r="E14" s="140">
        <f>VLOOKUP(A14,'clasif. 3'!$U$12:$AA$43,7,FALSE)</f>
        <v>1355.81373</v>
      </c>
      <c r="F14" s="140">
        <f>VLOOKUP(A14,'clasif. 4'!$U$12:$AB$243,7,FALSE)</f>
        <v>0</v>
      </c>
      <c r="G14" s="140">
        <f t="shared" si="0"/>
        <v>2512.42248</v>
      </c>
      <c r="H14" s="141">
        <v>3</v>
      </c>
    </row>
    <row r="15" spans="1:8" ht="16.5" customHeight="1" thickBot="1">
      <c r="A15" s="138" t="str">
        <f>Participantes!A8</f>
        <v>JUAN MANUEL CARBALLEDA CUEVAS</v>
      </c>
      <c r="B15" s="138" t="str">
        <f>Participantes!B8</f>
        <v>BURGOS</v>
      </c>
      <c r="C15" s="138">
        <f>VLOOKUP(A15,'clasif. 1'!$U$12:$AA$43,7,FALSE)</f>
        <v>337.41816000000006</v>
      </c>
      <c r="D15" s="138">
        <f>VLOOKUP(A15,'clasif. 2'!$U$12:$AB$43,7,FALSE)</f>
        <v>0</v>
      </c>
      <c r="E15" s="140">
        <f>VLOOKUP(A15,'clasif. 3'!$U$12:$AB$29,7,FALSE)</f>
        <v>1977.45567</v>
      </c>
      <c r="F15" s="140">
        <f>VLOOKUP(A15,'clasif. 4'!$U$12:$AB$2943,7,FALSE)</f>
        <v>0</v>
      </c>
      <c r="G15" s="140">
        <f t="shared" si="0"/>
        <v>2314.87383</v>
      </c>
      <c r="H15" s="141">
        <v>4</v>
      </c>
    </row>
    <row r="16" spans="1:8" ht="16.5" customHeight="1" thickBot="1">
      <c r="A16" s="138" t="str">
        <f>Participantes!A20</f>
        <v>MIGUEL-ANGEL GARCÍA LÓPEZ</v>
      </c>
      <c r="B16" s="138" t="str">
        <f>Participantes!B20</f>
        <v>SALAMANCA</v>
      </c>
      <c r="C16" s="138">
        <f>VLOOKUP(A16,'clasif. 1'!$U$12:$AA$43,7,FALSE)</f>
        <v>1396.44271864</v>
      </c>
      <c r="D16" s="138">
        <f>VLOOKUP(A16,'clasif. 2'!$U$12:$AB$43,7,FALSE)</f>
        <v>324.14875</v>
      </c>
      <c r="E16" s="140">
        <f>VLOOKUP(A16,'clasif. 3'!$U$12:$AB$43,7,FALSE)</f>
        <v>356.48</v>
      </c>
      <c r="F16" s="140">
        <f>VLOOKUP(A16,'clasif. 4'!$U$12:$AB$43,7,FALSE)</f>
        <v>0</v>
      </c>
      <c r="G16" s="140">
        <f t="shared" si="0"/>
        <v>2077.07146864</v>
      </c>
      <c r="H16" s="141">
        <v>5</v>
      </c>
    </row>
    <row r="17" spans="1:8" ht="16.5" customHeight="1" thickBot="1">
      <c r="A17" s="138" t="str">
        <f>Participantes!A2</f>
        <v>SERGIO BARROSO JIMÉNEZ</v>
      </c>
      <c r="B17" s="138" t="str">
        <f>Participantes!B2</f>
        <v>AVILA</v>
      </c>
      <c r="C17" s="138">
        <f>VLOOKUP(A17,'clasif. 1'!$U$12:$AA$43,7,FALSE)</f>
        <v>669.80552</v>
      </c>
      <c r="D17" s="138">
        <f>VLOOKUP(A17,'clasif. 2'!$U$12:$AB$43,7,FALSE)</f>
        <v>0</v>
      </c>
      <c r="E17" s="140">
        <f>VLOOKUP(A17,'clasif. 3'!$U$12:$AB$43,7,FALSE)</f>
        <v>0</v>
      </c>
      <c r="F17" s="140">
        <f>VLOOKUP(A17,'clasif. 4'!$U$12:$AB$29,7,FALSE)</f>
        <v>1066.58066</v>
      </c>
      <c r="G17" s="140">
        <f t="shared" si="0"/>
        <v>1736.38618</v>
      </c>
      <c r="H17" s="139">
        <v>6</v>
      </c>
    </row>
    <row r="18" spans="1:8" ht="16.5" customHeight="1" thickBot="1">
      <c r="A18" s="138" t="str">
        <f>Participantes!A9</f>
        <v>ROBERTO GONZÁLEZ PEÑA</v>
      </c>
      <c r="B18" s="138" t="str">
        <f>Participantes!B9</f>
        <v>BURGOS</v>
      </c>
      <c r="C18" s="138">
        <f>VLOOKUP(A18,'clasif. 1'!$U$12:$AA$43,7,FALSE)</f>
        <v>0</v>
      </c>
      <c r="D18" s="138">
        <f>VLOOKUP(A18,'clasif. 2'!$U$12:$AB$43,7,FALSE)</f>
        <v>1064.34607</v>
      </c>
      <c r="E18" s="140">
        <f>VLOOKUP(A18,'clasif. 3'!$U$12:$AB$29,7,FALSE)</f>
        <v>345.28128</v>
      </c>
      <c r="F18" s="140">
        <f>VLOOKUP(A18,'clasif. 4'!$U$12:$AB$29,7,FALSE)</f>
        <v>325.29536</v>
      </c>
      <c r="G18" s="140">
        <f t="shared" si="0"/>
        <v>1734.92271</v>
      </c>
      <c r="H18" s="141">
        <v>7</v>
      </c>
    </row>
    <row r="19" spans="1:8" ht="16.5" customHeight="1" thickBot="1">
      <c r="A19" s="138" t="str">
        <f>Participantes!A10</f>
        <v>JOSÉ BUENO GARCÍA</v>
      </c>
      <c r="B19" s="138" t="str">
        <f>Participantes!B10</f>
        <v>LEÓN</v>
      </c>
      <c r="C19" s="138">
        <f>VLOOKUP(A19,'clasif. 1'!$U$12:$AA$43,7,FALSE)</f>
        <v>680.18936</v>
      </c>
      <c r="D19" s="138">
        <f>VLOOKUP(A19,'clasif. 2'!$U$12:$AB$43,7,FALSE)</f>
        <v>0</v>
      </c>
      <c r="E19" s="140">
        <f>VLOOKUP(A19,'clasif. 3'!$U$12:$AA$43,7,FALSE)</f>
        <v>992.0763</v>
      </c>
      <c r="F19" s="140">
        <f>VLOOKUP(A19,'clasif. 4'!$U$12:$AB$243,7,FALSE)</f>
        <v>0</v>
      </c>
      <c r="G19" s="140">
        <f t="shared" si="0"/>
        <v>1672.26566</v>
      </c>
      <c r="H19" s="141">
        <v>8</v>
      </c>
    </row>
    <row r="20" spans="1:8" ht="16.5" customHeight="1" thickBot="1">
      <c r="A20" s="138" t="str">
        <f>Participantes!A14</f>
        <v>JOSÉ-MANUEL JUAN CIFUENTES</v>
      </c>
      <c r="B20" s="138" t="str">
        <f>Participantes!B14</f>
        <v>LEÓN</v>
      </c>
      <c r="C20" s="138">
        <f>VLOOKUP(A20,'clasif. 1'!$U$12:$AA$43,7,FALSE)</f>
        <v>0</v>
      </c>
      <c r="D20" s="138">
        <f>VLOOKUP(A20,'clasif. 2'!$U$12:$AB$43,7,FALSE)</f>
        <v>0</v>
      </c>
      <c r="E20" s="140">
        <f>VLOOKUP(A20,'clasif. 3'!$U$12:$AA$43,7,FALSE)</f>
        <v>1321.71019</v>
      </c>
      <c r="F20" s="140">
        <f>VLOOKUP(A20,'clasif. 4'!$U$12:$AA$43,7,FALSE)</f>
        <v>333.65427</v>
      </c>
      <c r="G20" s="140">
        <f t="shared" si="0"/>
        <v>1655.36446</v>
      </c>
      <c r="H20" s="141">
        <v>9</v>
      </c>
    </row>
    <row r="21" spans="1:8" ht="16.5" customHeight="1" thickBot="1">
      <c r="A21" s="138" t="str">
        <f>Participantes!A15</f>
        <v>JAIME HERRERO CACHO</v>
      </c>
      <c r="B21" s="138" t="str">
        <f>Participantes!B15</f>
        <v>LEÓN</v>
      </c>
      <c r="C21" s="138">
        <f>VLOOKUP(A21,'clasif. 1'!$U$12:$AA$43,7,FALSE)</f>
        <v>363.90625</v>
      </c>
      <c r="D21" s="138">
        <f>VLOOKUP(A21,'clasif. 2'!$U$12:$AB$43,7,FALSE)</f>
        <v>0</v>
      </c>
      <c r="E21" s="140">
        <f>VLOOKUP(A21,'clasif. 3'!$U$12:$AA$43,7,FALSE)</f>
        <v>807.72567</v>
      </c>
      <c r="F21" s="140">
        <f>VLOOKUP(A21,'clasif. 4'!$U$12:$AA$43,7,FALSE)</f>
        <v>363.90625</v>
      </c>
      <c r="G21" s="140">
        <f t="shared" si="0"/>
        <v>1535.53817</v>
      </c>
      <c r="H21" s="141">
        <v>10</v>
      </c>
    </row>
    <row r="22" spans="1:8" ht="16.5" customHeight="1" thickBot="1">
      <c r="A22" s="138" t="str">
        <f>Participantes!A23</f>
        <v>DAVID CASADO DEL RÍO</v>
      </c>
      <c r="B22" s="138" t="str">
        <f>Participantes!B23</f>
        <v>SALAMANCA</v>
      </c>
      <c r="C22" s="138">
        <f>VLOOKUP(A22,'clasif. 1'!$U$12:$AA$43,7,FALSE)</f>
        <v>0</v>
      </c>
      <c r="D22" s="138">
        <f>VLOOKUP(A22,'clasif. 2'!$U$12:$AB$43,7,FALSE)</f>
        <v>501.53757</v>
      </c>
      <c r="E22" s="140">
        <f>VLOOKUP(A22,'clasif. 3'!$U$12:$AA$43,7,FALSE)</f>
        <v>651.01408</v>
      </c>
      <c r="F22" s="140">
        <f>VLOOKUP(A22,'clasif. 4'!$U$12:$AA$43,7,FALSE)</f>
        <v>318.59000000000003</v>
      </c>
      <c r="G22" s="140">
        <f t="shared" si="0"/>
        <v>1471.14165</v>
      </c>
      <c r="H22" s="139">
        <v>11</v>
      </c>
    </row>
    <row r="23" spans="1:8" ht="16.5" customHeight="1" thickBot="1">
      <c r="A23" s="138" t="str">
        <f>Participantes!A21</f>
        <v>AGUSTÍN BLÁZQUEZ SUÁREZ</v>
      </c>
      <c r="B23" s="138" t="str">
        <f>Participantes!B21</f>
        <v>SALAMANCA</v>
      </c>
      <c r="C23" s="138">
        <f>VLOOKUP(A23,'clasif. 1'!$U$12:$AA$43,7,FALSE)</f>
        <v>440.34163</v>
      </c>
      <c r="D23" s="138">
        <f>VLOOKUP(A23,'clasif. 2'!$U$12:$AB$43,7,FALSE)</f>
        <v>0</v>
      </c>
      <c r="E23" s="140">
        <f>VLOOKUP(A23,'clasif. 3'!$U$12:$AA$43,7,FALSE)</f>
        <v>0</v>
      </c>
      <c r="F23" s="140">
        <f>VLOOKUP(A23,'clasif. 4'!$U$12:$AA$43,7,FALSE)</f>
        <v>978.50864</v>
      </c>
      <c r="G23" s="140">
        <f t="shared" si="0"/>
        <v>1418.85027</v>
      </c>
      <c r="H23" s="141">
        <v>12</v>
      </c>
    </row>
    <row r="24" spans="1:8" ht="16.5" customHeight="1" thickBot="1">
      <c r="A24" s="138" t="str">
        <f>Participantes!A16</f>
        <v>RAÚL-IBO SALAZAR GARCÍA</v>
      </c>
      <c r="B24" s="138" t="str">
        <f>Participantes!B16</f>
        <v>PALENCIA</v>
      </c>
      <c r="C24" s="138">
        <f>VLOOKUP(A24,'clasif. 1'!$U$12:$AA$43,7,FALSE)</f>
        <v>379.77875</v>
      </c>
      <c r="D24" s="138">
        <f>VLOOKUP(A24,'clasif. 2'!$U$12:$AB$43,7,FALSE)</f>
        <v>0</v>
      </c>
      <c r="E24" s="140">
        <f>VLOOKUP(A24,'clasif. 3'!$U$12:$AA$43,7,FALSE)</f>
        <v>674.7133</v>
      </c>
      <c r="F24" s="140">
        <f>VLOOKUP(A24,'clasif. 4'!$U$12:$AA$43,7,FALSE)</f>
        <v>332.42408</v>
      </c>
      <c r="G24" s="140">
        <f t="shared" si="0"/>
        <v>1386.91613</v>
      </c>
      <c r="H24" s="141">
        <v>13</v>
      </c>
    </row>
    <row r="25" spans="1:8" ht="16.5" customHeight="1" thickBot="1">
      <c r="A25" s="138" t="str">
        <f>Participantes!A7</f>
        <v>BRUNO COCA RODRÍGUEZ</v>
      </c>
      <c r="B25" s="138" t="str">
        <f>Participantes!B7</f>
        <v>BURGOS</v>
      </c>
      <c r="C25" s="138">
        <f>VLOOKUP(A25,'clasif. 1'!$U$12:$AA$43,7,FALSE)</f>
        <v>319.67871</v>
      </c>
      <c r="D25" s="138">
        <f>VLOOKUP(A25,'clasif. 2'!$U$12:$AB$43,7,FALSE)</f>
        <v>320.77888</v>
      </c>
      <c r="E25" s="140">
        <f>VLOOKUP(A25,'clasif. 3'!$U$12:$AB$29,7,FALSE)</f>
        <v>706.93503</v>
      </c>
      <c r="F25" s="140">
        <f>VLOOKUP(A25,'clasif. 4'!$U$12:$AB$29,7,FALSE)</f>
        <v>0</v>
      </c>
      <c r="G25" s="140">
        <f t="shared" si="0"/>
        <v>1347.39262</v>
      </c>
      <c r="H25" s="141">
        <v>14</v>
      </c>
    </row>
    <row r="26" spans="1:8" ht="16.5" customHeight="1" thickBot="1">
      <c r="A26" s="138" t="str">
        <f>Participantes!A26</f>
        <v>GUILLERMO PEREIRA BURUTARÁN</v>
      </c>
      <c r="B26" s="138" t="str">
        <f>Participantes!B26</f>
        <v>SORIA</v>
      </c>
      <c r="C26" s="138">
        <f>VLOOKUP(A26,'clasif. 1'!$U$12:$AA$43,7,FALSE)</f>
        <v>338.69743</v>
      </c>
      <c r="D26" s="138">
        <f>VLOOKUP(A26,'clasif. 2'!$U$12:$AB$43,7,FALSE)</f>
        <v>331.20601</v>
      </c>
      <c r="E26" s="140">
        <f>VLOOKUP(A26,'clasif. 3'!$U$12:$AA$43,7,FALSE)</f>
        <v>0</v>
      </c>
      <c r="F26" s="140">
        <f>VLOOKUP(A26,'clasif. 4'!$U$12:$AA$43,7,FALSE)</f>
        <v>360.89567</v>
      </c>
      <c r="G26" s="140">
        <f t="shared" si="0"/>
        <v>1030.79911</v>
      </c>
      <c r="H26" s="141">
        <v>15</v>
      </c>
    </row>
    <row r="27" spans="1:8" ht="16.5" customHeight="1" thickBot="1">
      <c r="A27" s="138" t="str">
        <f>Participantes!A13</f>
        <v>LEONARDO FABIÁN GENTILE DÍEZ</v>
      </c>
      <c r="B27" s="138" t="str">
        <f>Participantes!B13</f>
        <v>LEÓN</v>
      </c>
      <c r="C27" s="138">
        <f>VLOOKUP(A27,'clasif. 1'!$U$12:$AA$43,7,FALSE)</f>
        <v>318.59000000000003</v>
      </c>
      <c r="D27" s="138">
        <f>VLOOKUP(A27,'clasif. 2'!$U$12:$AB$43,7,FALSE)</f>
        <v>0</v>
      </c>
      <c r="E27" s="140">
        <f>VLOOKUP(A27,'clasif. 3'!$U$12:$AA$43,7,FALSE)</f>
        <v>0</v>
      </c>
      <c r="F27" s="140">
        <f>VLOOKUP(A27,'clasif. 4'!$U$12:$AB$29,7,FALSE)</f>
        <v>675.0699999999999</v>
      </c>
      <c r="G27" s="140">
        <f t="shared" si="0"/>
        <v>993.66</v>
      </c>
      <c r="H27" s="139">
        <v>16</v>
      </c>
    </row>
    <row r="28" spans="1:8" ht="16.5" customHeight="1" thickBot="1">
      <c r="A28" s="138" t="str">
        <f>Participantes!A22</f>
        <v>LUIS-ALBERTO HARO BARBERO</v>
      </c>
      <c r="B28" s="138" t="str">
        <f>Participantes!B22</f>
        <v>SALAMANCA</v>
      </c>
      <c r="C28" s="138">
        <f>VLOOKUP(A28,'clasif. 1'!$U$12:$AA$43,7,FALSE)</f>
        <v>0</v>
      </c>
      <c r="D28" s="138">
        <f>VLOOKUP(A28,'clasif. 2'!$U$12:$AB$43,7,FALSE)</f>
        <v>0</v>
      </c>
      <c r="E28" s="140">
        <f>VLOOKUP(A28,'clasif. 3'!$U$12:$AA$43,7,FALSE)</f>
        <v>663.87128</v>
      </c>
      <c r="F28" s="140">
        <f>VLOOKUP(A28,'clasif. 4'!$U$12:$AA$43,7,FALSE)</f>
        <v>318.59000000000003</v>
      </c>
      <c r="G28" s="140">
        <f t="shared" si="0"/>
        <v>982.46128</v>
      </c>
      <c r="H28" s="141">
        <v>17</v>
      </c>
    </row>
    <row r="29" spans="1:8" ht="16.5" customHeight="1" thickBot="1">
      <c r="A29" s="138" t="str">
        <f>Participantes!A6</f>
        <v>OSCAR VAQUERO CAMPOS</v>
      </c>
      <c r="B29" s="138" t="str">
        <f>Participantes!B6</f>
        <v>AVILA</v>
      </c>
      <c r="C29" s="138">
        <f>VLOOKUP(A29,'clasif. 1'!$U$12:$AA$43,7,FALSE)</f>
        <v>457.96875</v>
      </c>
      <c r="D29" s="138">
        <f>VLOOKUP(A29,'clasif. 2'!$U$12:$AB$43,7,FALSE)</f>
        <v>0</v>
      </c>
      <c r="E29" s="140">
        <f>VLOOKUP(A29,'clasif. 3'!$U$12:$AB$29,7,FALSE)</f>
        <v>332.42408</v>
      </c>
      <c r="F29" s="140">
        <f>VLOOKUP(A29,'clasif. 4'!$U$12:$AB$29,7,FALSE)</f>
        <v>0</v>
      </c>
      <c r="G29" s="140">
        <f t="shared" si="0"/>
        <v>790.39283</v>
      </c>
      <c r="H29" s="141">
        <v>18</v>
      </c>
    </row>
    <row r="30" spans="1:8" ht="18" customHeight="1" thickBot="1">
      <c r="A30" s="138" t="str">
        <f>Participantes!A28</f>
        <v>SERGIO PLAZA HERBADA</v>
      </c>
      <c r="B30" s="138" t="str">
        <f>Participantes!B28</f>
        <v>VALLADOLID</v>
      </c>
      <c r="C30" s="138">
        <f>VLOOKUP(A30,'clasif. 1'!$U$12:$AA$43,7,FALSE)</f>
        <v>330</v>
      </c>
      <c r="D30" s="138">
        <f>VLOOKUP(A30,'clasif. 2'!$U$12:$AB$43,7,FALSE)</f>
        <v>362.39423999999997</v>
      </c>
      <c r="E30" s="140">
        <f>VLOOKUP(A30,'clasif. 3'!$U$12:$AA$43,7,FALSE)</f>
        <v>0</v>
      </c>
      <c r="F30" s="140">
        <f>VLOOKUP(A30,'clasif. 4'!$U$12:$AA$43,7,FALSE)</f>
        <v>0</v>
      </c>
      <c r="G30" s="140">
        <f t="shared" si="0"/>
        <v>692.39424</v>
      </c>
      <c r="H30" s="141">
        <v>19</v>
      </c>
    </row>
    <row r="31" spans="1:8" ht="18" customHeight="1" thickBot="1">
      <c r="A31" s="138" t="str">
        <f>Participantes!A25</f>
        <v>JOSÉ-ANTONIO MONTERO AMO</v>
      </c>
      <c r="B31" s="138" t="str">
        <f>Participantes!B25</f>
        <v>SORIA</v>
      </c>
      <c r="C31" s="138">
        <f>VLOOKUP(A31,'clasif. 1'!$U$12:$AA$43,7,FALSE)</f>
        <v>0</v>
      </c>
      <c r="D31" s="138">
        <f>VLOOKUP(A31,'clasif. 2'!$U$12:$AB$43,7,FALSE)</f>
        <v>0</v>
      </c>
      <c r="E31" s="140">
        <f>VLOOKUP(A31,'clasif. 3'!$U$12:$AA$43,7,FALSE)</f>
        <v>672.61</v>
      </c>
      <c r="F31" s="140">
        <f>VLOOKUP(A31,'clasif. 4'!$U$12:$AA$43,7,FALSE)</f>
        <v>0</v>
      </c>
      <c r="G31" s="140">
        <f t="shared" si="0"/>
        <v>672.61</v>
      </c>
      <c r="H31" s="141">
        <v>20</v>
      </c>
    </row>
    <row r="32" spans="1:8" ht="18" customHeight="1" thickBot="1">
      <c r="A32" s="138" t="str">
        <f>Participantes!A19</f>
        <v>JOSÉ-MANUEL CORREA GARCÍA</v>
      </c>
      <c r="B32" s="138" t="str">
        <f>Participantes!B19</f>
        <v>PALENCIA</v>
      </c>
      <c r="C32" s="138">
        <f>VLOOKUP(A32,'clasif. 1'!$U$12:$AA$43,7,FALSE)</f>
        <v>0</v>
      </c>
      <c r="D32" s="138">
        <f>VLOOKUP(A32,'clasif. 2'!$U$12:$AB$43,7,FALSE)</f>
        <v>327.62392</v>
      </c>
      <c r="E32" s="140">
        <f>VLOOKUP(A32,'clasif. 3'!$U$12:$AB$43,7,FALSE)</f>
        <v>0</v>
      </c>
      <c r="F32" s="140">
        <f>VLOOKUP(A32,'clasif. 4'!$U$12:$AB$29,7,FALSE)</f>
        <v>343.93931</v>
      </c>
      <c r="G32" s="140">
        <f t="shared" si="0"/>
        <v>671.56323</v>
      </c>
      <c r="H32" s="139">
        <v>21</v>
      </c>
    </row>
    <row r="33" spans="1:8" ht="18" customHeight="1" thickBot="1">
      <c r="A33" s="138" t="str">
        <f>Participantes!A18</f>
        <v>LUIS ÁLVAREZ MARTÍN</v>
      </c>
      <c r="B33" s="138" t="str">
        <f>Participantes!B18</f>
        <v>PALENCIA</v>
      </c>
      <c r="C33" s="138">
        <f>VLOOKUP(A33,'clasif. 1'!$U$12:$AA$43,7,FALSE)</f>
        <v>0</v>
      </c>
      <c r="D33" s="138">
        <f>VLOOKUP(A33,'clasif. 2'!$U$12:$AB$43,7,FALSE)</f>
        <v>0</v>
      </c>
      <c r="E33" s="140">
        <f>VLOOKUP(A33,'clasif. 3'!$U$12:$AB$43,7,FALSE)</f>
        <v>330</v>
      </c>
      <c r="F33" s="140">
        <f>VLOOKUP(A33,'clasif. 4'!$U$12:$AB$243,7,FALSE)</f>
        <v>319.67871</v>
      </c>
      <c r="G33" s="140">
        <f t="shared" si="0"/>
        <v>649.67871</v>
      </c>
      <c r="H33" s="141">
        <v>22</v>
      </c>
    </row>
    <row r="34" spans="1:8" ht="18" customHeight="1" thickBot="1">
      <c r="A34" s="138" t="str">
        <f>Participantes!A27</f>
        <v>VICENTE ACEBES CABREROS</v>
      </c>
      <c r="B34" s="138" t="str">
        <f>Participantes!B27</f>
        <v>VALLADOLID</v>
      </c>
      <c r="C34" s="138">
        <f>VLOOKUP(A34,'clasif. 1'!$U$12:$AA$43,7,FALSE)</f>
        <v>0</v>
      </c>
      <c r="D34" s="138">
        <f>VLOOKUP(A34,'clasif. 2'!$U$12:$AB$43,7,FALSE)</f>
        <v>0</v>
      </c>
      <c r="E34" s="140">
        <f>VLOOKUP(A34,'clasif. 3'!$U$12:$AA$43,7,FALSE)</f>
        <v>471.88041000000004</v>
      </c>
      <c r="F34" s="140">
        <f>VLOOKUP(A34,'clasif. 4'!$U$12:$AA$43,7,FALSE)</f>
        <v>0</v>
      </c>
      <c r="G34" s="140">
        <f t="shared" si="0"/>
        <v>471.88041000000004</v>
      </c>
      <c r="H34" s="141">
        <v>23</v>
      </c>
    </row>
    <row r="35" spans="1:8" ht="18" customHeight="1" thickBot="1">
      <c r="A35" s="138" t="str">
        <f>Participantes!A33</f>
        <v>JORGE DEL AMO BIMMEL</v>
      </c>
      <c r="B35" s="138" t="str">
        <f>Participantes!B33</f>
        <v>ZAMORA</v>
      </c>
      <c r="C35" s="138">
        <f>VLOOKUP(A35,'clasif. 1'!$U$12:$AA$43,7,FALSE)</f>
        <v>356.48</v>
      </c>
      <c r="D35" s="138">
        <f>VLOOKUP(A35,'clasif. 2'!$U$12:$AB$43,7,FALSE)</f>
        <v>0</v>
      </c>
      <c r="E35" s="140">
        <f>VLOOKUP(A35,'clasif. 3'!$U$12:$AB$43,7,FALSE)</f>
        <v>0</v>
      </c>
      <c r="F35" s="140">
        <f>VLOOKUP(A35,'clasif. 4'!$U$12:$AB$243,7,FALSE)</f>
        <v>0</v>
      </c>
      <c r="G35" s="140">
        <f t="shared" si="0"/>
        <v>356.48</v>
      </c>
      <c r="H35" s="141">
        <v>24</v>
      </c>
    </row>
    <row r="36" spans="1:8" ht="18" customHeight="1" thickBot="1">
      <c r="A36" s="138" t="str">
        <f>Participantes!A24</f>
        <v>ENRIQUE ROMERA SÁNCHEZ</v>
      </c>
      <c r="B36" s="138" t="str">
        <f>Participantes!B24</f>
        <v>SORIA</v>
      </c>
      <c r="C36" s="138">
        <f>VLOOKUP(A36,'clasif. 1'!$U$12:$AA$43,7,FALSE)</f>
        <v>0</v>
      </c>
      <c r="D36" s="138">
        <f>VLOOKUP(A36,'clasif. 2'!$U$12:$AB$43,7,FALSE)</f>
        <v>336.15125</v>
      </c>
      <c r="E36" s="140">
        <f>VLOOKUP(A36,'clasif. 3'!$U$12:$AA$43,7,FALSE)</f>
        <v>0</v>
      </c>
      <c r="F36" s="140">
        <f>VLOOKUP(A36,'clasif. 4'!$U$12:$AA$43,7,FALSE)</f>
        <v>0</v>
      </c>
      <c r="G36" s="140">
        <f t="shared" si="0"/>
        <v>336.15125</v>
      </c>
      <c r="H36" s="141">
        <v>25</v>
      </c>
    </row>
    <row r="37" spans="1:8" ht="18" customHeight="1" thickBot="1">
      <c r="A37" s="138" t="str">
        <f>Participantes!A4</f>
        <v>JORGE VERGARA MARTÍN</v>
      </c>
      <c r="B37" s="138" t="str">
        <f>Participantes!B4</f>
        <v>AVILA</v>
      </c>
      <c r="C37" s="138">
        <f>VLOOKUP(A37,'clasif. 1'!$U$12:$AA$43,7,FALSE)</f>
        <v>0</v>
      </c>
      <c r="D37" s="138">
        <f>VLOOKUP(A37,'clasif. 2'!$U$12:$AB$43,7,FALSE)</f>
        <v>0</v>
      </c>
      <c r="E37" s="140">
        <f>VLOOKUP(A37,'clasif. 3'!$U$12:$AB$243,7,FALSE)</f>
        <v>0</v>
      </c>
      <c r="F37" s="140">
        <f>VLOOKUP(A37,'clasif. 4'!$U$12:$AB$29,7,FALSE)</f>
        <v>325.29536</v>
      </c>
      <c r="G37" s="140">
        <f t="shared" si="0"/>
        <v>325.29536</v>
      </c>
      <c r="H37" s="139">
        <v>26</v>
      </c>
    </row>
    <row r="38" spans="1:8" ht="18" customHeight="1" thickBot="1">
      <c r="A38" s="138" t="str">
        <f>Participantes!A5</f>
        <v>MIGUEL A. GRANDE GÓMEZ</v>
      </c>
      <c r="B38" s="138" t="str">
        <f>Participantes!B5</f>
        <v>AVILA</v>
      </c>
      <c r="C38" s="138">
        <f>VLOOKUP(A38,'clasif. 1'!$U$12:$AA$43,7,FALSE)</f>
        <v>0</v>
      </c>
      <c r="D38" s="138">
        <f>VLOOKUP(A38,'clasif. 2'!$U$12:$AB$43,7,FALSE)</f>
        <v>0</v>
      </c>
      <c r="E38" s="140">
        <f>VLOOKUP(A38,'clasif. 3'!$U$12:$AB$29,7,FALSE)</f>
        <v>325.29536</v>
      </c>
      <c r="F38" s="140">
        <f>VLOOKUP(A38,'clasif. 4'!$U$12:$AB$29,7,FALSE)</f>
        <v>0</v>
      </c>
      <c r="G38" s="140">
        <f t="shared" si="0"/>
        <v>325.29536</v>
      </c>
      <c r="H38" s="141">
        <v>27</v>
      </c>
    </row>
    <row r="39" spans="1:8" ht="18" customHeight="1" thickBot="1">
      <c r="A39" s="138" t="str">
        <f>Participantes!A12</f>
        <v>MARCOS ÁLVAREZ OVALLE</v>
      </c>
      <c r="B39" s="138" t="str">
        <f>Participantes!B12</f>
        <v>LEÓN</v>
      </c>
      <c r="C39" s="138">
        <f>VLOOKUP(A39,'clasif. 1'!$U$12:$AA$43,7,FALSE)</f>
        <v>319.67871</v>
      </c>
      <c r="D39" s="138">
        <f>VLOOKUP(A39,'clasif. 2'!$U$12:$AB$43,7,FALSE)</f>
        <v>0</v>
      </c>
      <c r="E39" s="140">
        <f>VLOOKUP(A39,'clasif. 3'!$U$12:$AA$43,7,FALSE)</f>
        <v>0</v>
      </c>
      <c r="F39" s="140">
        <f>VLOOKUP(A39,'clasif. 4'!$U$12:$AB$43,7,FALSE)</f>
        <v>0</v>
      </c>
      <c r="G39" s="140">
        <f t="shared" si="0"/>
        <v>319.67871</v>
      </c>
      <c r="H39" s="141">
        <v>28</v>
      </c>
    </row>
    <row r="40" spans="1:8" ht="18" customHeight="1" thickBot="1">
      <c r="A40" s="138" t="str">
        <f>Participantes!A3</f>
        <v>LUÍS A. TRUJILLO PARDO</v>
      </c>
      <c r="B40" s="138" t="str">
        <f>Participantes!B3</f>
        <v>AVILA</v>
      </c>
      <c r="C40" s="138">
        <f>VLOOKUP(A40,'clasif. 1'!$U$12:$AA$43,7,FALSE)</f>
        <v>0</v>
      </c>
      <c r="D40" s="138">
        <f>VLOOKUP(A40,'clasif. 2'!$U$12:$AB$43,7,FALSE)</f>
        <v>0</v>
      </c>
      <c r="E40" s="140">
        <f>VLOOKUP(A40,'clasif. 3'!$U$12:$AB$243,7,FALSE)</f>
        <v>0</v>
      </c>
      <c r="F40" s="140">
        <f>VLOOKUP(A40,'clasif. 4'!$U$12:$AB$29,7,FALSE)</f>
        <v>0</v>
      </c>
      <c r="G40" s="140">
        <f t="shared" si="0"/>
        <v>0</v>
      </c>
      <c r="H40" s="141">
        <v>31</v>
      </c>
    </row>
    <row r="41" spans="1:8" ht="18" customHeight="1" thickBot="1">
      <c r="A41" s="138" t="str">
        <f>Participantes!A11</f>
        <v>DANIEL MARTÍN RODRÍGUEZ</v>
      </c>
      <c r="B41" s="138" t="str">
        <f>Participantes!B11</f>
        <v>LEÓN</v>
      </c>
      <c r="C41" s="138">
        <f>VLOOKUP(A41,'clasif. 1'!$U$12:$AA$43,7,FALSE)</f>
        <v>0</v>
      </c>
      <c r="D41" s="138">
        <f>VLOOKUP(A41,'clasif. 2'!$U$12:$AB$43,7,FALSE)</f>
        <v>0</v>
      </c>
      <c r="E41" s="140">
        <f>VLOOKUP(A41,'clasif. 3'!$U$12:$AA$43,7,FALSE)</f>
        <v>0</v>
      </c>
      <c r="F41" s="140">
        <f>VLOOKUP(A41,'clasif. 4'!$U$12:$AB$43,7,FALSE)</f>
        <v>0</v>
      </c>
      <c r="G41" s="140">
        <f t="shared" si="0"/>
        <v>0</v>
      </c>
      <c r="H41" s="141">
        <v>31</v>
      </c>
    </row>
    <row r="42" spans="1:8" ht="18" customHeight="1" thickBot="1">
      <c r="A42" s="138" t="str">
        <f>Participantes!A17</f>
        <v>DAVID DIEZ MÍNGUEZ</v>
      </c>
      <c r="B42" s="138" t="str">
        <f>Participantes!B17</f>
        <v>PALENCIA</v>
      </c>
      <c r="C42" s="138">
        <f>VLOOKUP(A42,'clasif. 1'!$U$12:$AA$43,7,FALSE)</f>
        <v>0</v>
      </c>
      <c r="D42" s="138">
        <f>VLOOKUP(A42,'clasif. 2'!$U$12:$AB$43,7,FALSE)</f>
        <v>0</v>
      </c>
      <c r="E42" s="140">
        <f>VLOOKUP(A42,'clasif. 3'!$U$12:$AB$43,7,FALSE)</f>
        <v>0</v>
      </c>
      <c r="F42" s="140">
        <f>VLOOKUP(A42,'clasif. 4'!$U$12:$AB$243,7,FALSE)</f>
        <v>0</v>
      </c>
      <c r="G42" s="140">
        <f t="shared" si="0"/>
        <v>0</v>
      </c>
      <c r="H42" s="141">
        <v>31</v>
      </c>
    </row>
    <row r="43" spans="1:8" ht="18" customHeight="1" thickBot="1">
      <c r="A43" s="138" t="str">
        <f>Participantes!A32</f>
        <v>FRANCISCO JAVIER MARTÍN CABREROS</v>
      </c>
      <c r="B43" s="138" t="str">
        <f>Participantes!B32</f>
        <v>ZAMORA</v>
      </c>
      <c r="C43" s="138">
        <f>VLOOKUP(A43,'clasif. 1'!$U$12:$AA$43,7,FALSE)</f>
        <v>0</v>
      </c>
      <c r="D43" s="138">
        <f>VLOOKUP(A43,'clasif. 2'!$U$12:$AB$43,7,FALSE)</f>
        <v>0</v>
      </c>
      <c r="E43" s="140">
        <f>VLOOKUP(A43,'clasif. 3'!$U$12:$AB$243,7,FALSE)</f>
        <v>0</v>
      </c>
      <c r="F43" s="140">
        <f>VLOOKUP(A43,'clasif. 4'!$U$12:$AB$243,7,FALSE)</f>
        <v>0</v>
      </c>
      <c r="G43" s="140">
        <f t="shared" si="0"/>
        <v>0</v>
      </c>
      <c r="H43" s="142">
        <v>31</v>
      </c>
    </row>
  </sheetData>
  <sheetProtection/>
  <printOptions/>
  <pageMargins left="0.59" right="0.26" top="0.21" bottom="0.54" header="0.31" footer="0.39"/>
  <pageSetup fitToHeight="0" fitToWidth="1" horizontalDpi="300" verticalDpi="300" orientation="portrait" paperSize="9" scale="6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S49"/>
  <sheetViews>
    <sheetView view="pageBreakPreview" zoomScale="50" zoomScaleNormal="75" zoomScaleSheetLayoutView="50" zoomScalePageLayoutView="0" workbookViewId="0" topLeftCell="A4">
      <selection activeCell="V39" sqref="V39"/>
    </sheetView>
  </sheetViews>
  <sheetFormatPr defaultColWidth="12" defaultRowHeight="12.75"/>
  <cols>
    <col min="1" max="1" width="51.5" style="2" customWidth="1"/>
    <col min="2" max="2" width="24.16015625" style="2" customWidth="1"/>
    <col min="3" max="4" width="10.66015625" style="2" customWidth="1"/>
    <col min="5" max="5" width="13" style="2" customWidth="1"/>
    <col min="6" max="6" width="11.83203125" style="2" customWidth="1"/>
    <col min="7" max="7" width="10.66015625" style="2" customWidth="1"/>
    <col min="8" max="8" width="12.33203125" style="2" customWidth="1"/>
    <col min="9" max="9" width="10.83203125" style="2" customWidth="1"/>
    <col min="10" max="11" width="10.66015625" style="2" customWidth="1"/>
    <col min="12" max="12" width="11.33203125" style="2" customWidth="1"/>
    <col min="13" max="14" width="10.66015625" style="2" customWidth="1"/>
    <col min="15" max="15" width="11.83203125" style="2" customWidth="1"/>
    <col min="16" max="16" width="9.66015625" style="2" customWidth="1"/>
    <col min="17" max="17" width="19.16015625" style="2" bestFit="1" customWidth="1"/>
    <col min="18" max="18" width="13.66015625" style="2" customWidth="1"/>
    <col min="19" max="19" width="11.33203125" style="2" customWidth="1"/>
    <col min="20" max="16384" width="12" style="2" customWidth="1"/>
  </cols>
  <sheetData>
    <row r="1" ht="6" customHeight="1"/>
    <row r="2" spans="3:19" ht="24.75" customHeight="1">
      <c r="C2" s="3"/>
      <c r="D2" s="9"/>
      <c r="E2" s="9"/>
      <c r="F2" s="9"/>
      <c r="G2" s="9"/>
      <c r="H2" s="9"/>
      <c r="I2" s="9"/>
      <c r="J2" s="9"/>
      <c r="K2" s="9"/>
      <c r="L2" s="9"/>
      <c r="M2" s="9"/>
      <c r="N2" s="9"/>
      <c r="O2" s="9"/>
      <c r="P2" s="9"/>
      <c r="Q2" s="9"/>
      <c r="R2" s="9"/>
      <c r="S2" s="9"/>
    </row>
    <row r="3" spans="1:3" ht="12.75">
      <c r="A3" s="8"/>
      <c r="B3" s="1" t="s">
        <v>58</v>
      </c>
      <c r="C3" s="1"/>
    </row>
    <row r="4" spans="1:19" ht="12.75">
      <c r="A4" s="8"/>
      <c r="B4" s="1" t="s">
        <v>57</v>
      </c>
      <c r="C4" s="112"/>
      <c r="D4" s="9"/>
      <c r="E4" s="9"/>
      <c r="F4" s="9"/>
      <c r="G4" s="9"/>
      <c r="H4" s="9"/>
      <c r="I4" s="9"/>
      <c r="J4" s="9"/>
      <c r="K4" s="9"/>
      <c r="L4" s="9"/>
      <c r="M4" s="9"/>
      <c r="N4" s="9"/>
      <c r="O4" s="9"/>
      <c r="P4" s="9"/>
      <c r="Q4" s="9"/>
      <c r="R4" s="9"/>
      <c r="S4" s="9"/>
    </row>
    <row r="5" ht="18.75" customHeight="1">
      <c r="B5" s="4"/>
    </row>
    <row r="6" spans="1:19" ht="12.75">
      <c r="A6" s="15"/>
      <c r="R6" s="9"/>
      <c r="S6" s="9"/>
    </row>
    <row r="7" ht="7.5" customHeight="1" thickBot="1"/>
    <row r="8" spans="1:19" ht="43.5" customHeight="1">
      <c r="A8" s="72" t="s">
        <v>0</v>
      </c>
      <c r="B8" s="73" t="s">
        <v>84</v>
      </c>
      <c r="C8" s="102" t="s">
        <v>15</v>
      </c>
      <c r="D8" s="103" t="s">
        <v>46</v>
      </c>
      <c r="E8" s="104" t="s">
        <v>47</v>
      </c>
      <c r="F8" s="102" t="s">
        <v>16</v>
      </c>
      <c r="G8" s="103" t="s">
        <v>48</v>
      </c>
      <c r="H8" s="104" t="s">
        <v>49</v>
      </c>
      <c r="I8" s="102" t="s">
        <v>17</v>
      </c>
      <c r="J8" s="103" t="s">
        <v>50</v>
      </c>
      <c r="K8" s="103" t="s">
        <v>51</v>
      </c>
      <c r="L8" s="102" t="s">
        <v>18</v>
      </c>
      <c r="M8" s="103" t="s">
        <v>52</v>
      </c>
      <c r="N8" s="103" t="s">
        <v>53</v>
      </c>
      <c r="O8" s="102" t="s">
        <v>19</v>
      </c>
      <c r="P8" s="105" t="s">
        <v>20</v>
      </c>
      <c r="Q8" s="102" t="s">
        <v>26</v>
      </c>
      <c r="R8" s="106" t="s">
        <v>21</v>
      </c>
      <c r="S8" s="106" t="s">
        <v>22</v>
      </c>
    </row>
    <row r="9" spans="1:19" ht="24" customHeight="1">
      <c r="A9" s="117" t="str">
        <f>Participantes!A30</f>
        <v>JOSÉ-MIGUEL JUAN MARTÍNEZ</v>
      </c>
      <c r="B9" s="118" t="str">
        <f>Participantes!B30</f>
        <v>ZAMORA</v>
      </c>
      <c r="C9" s="119">
        <f>VLOOKUP(A9,'clasif. 1'!$U$4:$AB$43,8,FALSE)</f>
        <v>3</v>
      </c>
      <c r="D9" s="120">
        <f>VLOOKUP(A9,'clasif. 1'!$U$12:$AB$43,6,FALSE)</f>
        <v>24.9</v>
      </c>
      <c r="E9" s="121">
        <f>VLOOKUP(A9,'clasif. 1'!$U$12:$AB$43,5,FALSE)</f>
        <v>3</v>
      </c>
      <c r="F9" s="119">
        <f>VLOOKUP(A9,'clasif. 2'!$U$12:$AB$43,8,FALSE)</f>
        <v>2</v>
      </c>
      <c r="G9" s="120">
        <f>VLOOKUP(A9,'clasif. 2'!$U$12:$AB$43,6,FALSE)</f>
        <v>22.5</v>
      </c>
      <c r="H9" s="121">
        <f>VLOOKUP(A9,'clasif. 2'!$U$12:$AB$43,5,FALSE)</f>
        <v>2</v>
      </c>
      <c r="I9" s="119">
        <f>VLOOKUP(A9,'clasif. 3'!$U$12:$AB$43,8,FALSE)</f>
        <v>3</v>
      </c>
      <c r="J9" s="120">
        <f>VLOOKUP(A9,'clasif. 3'!$U$12:$AB$43,6,FALSE)</f>
        <v>27.3</v>
      </c>
      <c r="K9" s="121">
        <f>VLOOKUP(A9,'clasif. 3'!$U$12:$AB$43,5,FALSE)</f>
        <v>4</v>
      </c>
      <c r="L9" s="119">
        <f>VLOOKUP(A9,'clasif. 4'!$U$12:$AB$43,8,FALSE)</f>
        <v>24</v>
      </c>
      <c r="M9" s="120">
        <f>VLOOKUP(A9,'clasif. 4'!$U$12:$AB$240,6,FALSE)</f>
        <v>0</v>
      </c>
      <c r="N9" s="121">
        <f>VLOOKUP(A9,'clasif. 4'!$U$12:$AB$43,5,FALSE)</f>
        <v>0</v>
      </c>
      <c r="O9" s="119">
        <f>VLOOKUP(A9,'clasif.5'!$A$12:$H$43,8,FALSE)</f>
        <v>2</v>
      </c>
      <c r="P9" s="120">
        <f aca="true" t="shared" si="0" ref="P9:P25">MAX(D9,G9,J9,M9)</f>
        <v>27.3</v>
      </c>
      <c r="Q9" s="121">
        <f aca="true" t="shared" si="1" ref="Q9:Q15">SUM(E9+H9+K9+N9)</f>
        <v>9</v>
      </c>
      <c r="R9" s="119">
        <f aca="true" t="shared" si="2" ref="R9:R40">SUM(O9,L9,I9,F9,C9)</f>
        <v>34</v>
      </c>
      <c r="S9" s="122">
        <v>1</v>
      </c>
    </row>
    <row r="10" spans="1:19" ht="24" customHeight="1">
      <c r="A10" s="117" t="str">
        <f>Participantes!A29</f>
        <v>CÉSAR A. ANTÓN CRESPO</v>
      </c>
      <c r="B10" s="118" t="str">
        <f>Participantes!B29</f>
        <v>VALLADOLID</v>
      </c>
      <c r="C10" s="119">
        <f>VLOOKUP(A10,'clasif. 1'!$U$4:$AB$43,8,FALSE)</f>
        <v>14</v>
      </c>
      <c r="D10" s="120">
        <f>VLOOKUP(A10,'clasif. 1'!$U$12:$AB$43,6,FALSE)</f>
        <v>19.4</v>
      </c>
      <c r="E10" s="121">
        <f>VLOOKUP(A10,'clasif. 1'!$U$12:$AB$43,5,FALSE)</f>
        <v>1</v>
      </c>
      <c r="F10" s="119">
        <f>VLOOKUP(A10,'clasif. 2'!$U$12:$AB$43,8,FALSE)</f>
        <v>21.5</v>
      </c>
      <c r="G10" s="120">
        <f>VLOOKUP(A10,'clasif. 2'!$U$12:$AB$43,6,FALSE)</f>
        <v>0</v>
      </c>
      <c r="H10" s="121">
        <f>VLOOKUP(A10,'clasif. 2'!$U$12:$AB$43,5,FALSE)</f>
        <v>0</v>
      </c>
      <c r="I10" s="119">
        <f>VLOOKUP(A10,'clasif. 3'!$U$12:$AB$43,8,FALSE)</f>
        <v>2</v>
      </c>
      <c r="J10" s="120">
        <f>VLOOKUP(A10,'clasif. 3'!$U$12:$AB$43,6,FALSE)</f>
        <v>22</v>
      </c>
      <c r="K10" s="121">
        <f>VLOOKUP(A10,'clasif. 3'!$U$12:$AB$43,5,FALSE)</f>
        <v>5</v>
      </c>
      <c r="L10" s="119">
        <f>VLOOKUP(A10,'clasif. 4'!$U$12:$AB$43,8,FALSE)</f>
        <v>1</v>
      </c>
      <c r="M10" s="120">
        <f>VLOOKUP(A10,'clasif. 4'!$U$12:$AB$240,6,FALSE)</f>
        <v>29.8</v>
      </c>
      <c r="N10" s="121">
        <f>VLOOKUP(A10,'clasif. 4'!$U$12:$AB$43,5,FALSE)</f>
        <v>3</v>
      </c>
      <c r="O10" s="119">
        <f>VLOOKUP(A10,'clasif.5'!$A$12:$H$43,8,FALSE)</f>
        <v>1</v>
      </c>
      <c r="P10" s="120">
        <f t="shared" si="0"/>
        <v>29.8</v>
      </c>
      <c r="Q10" s="121">
        <f t="shared" si="1"/>
        <v>9</v>
      </c>
      <c r="R10" s="119">
        <f t="shared" si="2"/>
        <v>39.5</v>
      </c>
      <c r="S10" s="122">
        <v>2</v>
      </c>
    </row>
    <row r="11" spans="1:19" ht="24" customHeight="1">
      <c r="A11" s="117" t="str">
        <f>Participantes!A20</f>
        <v>MIGUEL-ANGEL GARCÍA LÓPEZ</v>
      </c>
      <c r="B11" s="118" t="str">
        <f>Participantes!B20</f>
        <v>SALAMANCA</v>
      </c>
      <c r="C11" s="119">
        <f>VLOOKUP(A11,'clasif. 1'!$U$4:$AB$43,8,FALSE)</f>
        <v>1</v>
      </c>
      <c r="D11" s="120">
        <f>VLOOKUP(A11,'clasif. 1'!$U$12:$AB$43,6,FALSE)</f>
        <v>24.6</v>
      </c>
      <c r="E11" s="121">
        <f>VLOOKUP(A11,'clasif. 1'!$U$12:$AB$43,5,FALSE)</f>
        <v>4</v>
      </c>
      <c r="F11" s="119">
        <f>VLOOKUP(A11,'clasif. 2'!$U$12:$AB$43,8,FALSE)</f>
        <v>8</v>
      </c>
      <c r="G11" s="120">
        <f>VLOOKUP(A11,'clasif. 2'!$U$12:$AB$43,6,FALSE)</f>
        <v>19.5</v>
      </c>
      <c r="H11" s="121">
        <f>VLOOKUP(A11,'clasif. 2'!$U$12:$AB$43,5,FALSE)</f>
        <v>1</v>
      </c>
      <c r="I11" s="119">
        <f>VLOOKUP(A11,'clasif. 3'!$U$12:$AB$43,8,FALSE)</f>
        <v>14</v>
      </c>
      <c r="J11" s="120">
        <f>VLOOKUP(A11,'clasif. 3'!$U$12:$AB$43,6,FALSE)</f>
        <v>22</v>
      </c>
      <c r="K11" s="121">
        <f>VLOOKUP(A11,'clasif. 3'!$U$12:$AB$40,5,FALSE)</f>
        <v>1</v>
      </c>
      <c r="L11" s="119">
        <f>VLOOKUP(A11,'clasif. 4'!$U$12:$AB$40,8,FALSE)</f>
        <v>24</v>
      </c>
      <c r="M11" s="120">
        <f>VLOOKUP(A11,'clasif. 4'!$U$12:$AB$240,6,FALSE)</f>
        <v>0</v>
      </c>
      <c r="N11" s="121">
        <f>VLOOKUP(A11,'clasif. 4'!$U$12:$AB$43,5,FALSE)</f>
        <v>0</v>
      </c>
      <c r="O11" s="119">
        <f>VLOOKUP(A11,'clasif.5'!$A$12:$H$43,8,FALSE)</f>
        <v>5</v>
      </c>
      <c r="P11" s="120">
        <f t="shared" si="0"/>
        <v>24.6</v>
      </c>
      <c r="Q11" s="121">
        <f t="shared" si="1"/>
        <v>6</v>
      </c>
      <c r="R11" s="119">
        <f t="shared" si="2"/>
        <v>52</v>
      </c>
      <c r="S11" s="122">
        <v>3</v>
      </c>
    </row>
    <row r="12" spans="1:19" ht="24" customHeight="1">
      <c r="A12" s="117" t="str">
        <f>Participantes!A15</f>
        <v>JAIME HERRERO CACHO</v>
      </c>
      <c r="B12" s="118" t="str">
        <f>Participantes!B15</f>
        <v>LEÓN</v>
      </c>
      <c r="C12" s="119">
        <f>VLOOKUP(A12,'clasif. 1'!$U$4:$AB$43,8,FALSE)</f>
        <v>9</v>
      </c>
      <c r="D12" s="120">
        <f>VLOOKUP(A12,'clasif. 1'!$U$12:$AB$43,6,FALSE)</f>
        <v>22.5</v>
      </c>
      <c r="E12" s="121">
        <f>VLOOKUP(A12,'clasif. 1'!$U$12:$AB$43,5,FALSE)</f>
        <v>1</v>
      </c>
      <c r="F12" s="119">
        <f>VLOOKUP(A12,'clasif. 2'!$U$12:$AB$43,8,FALSE)</f>
        <v>21.5</v>
      </c>
      <c r="G12" s="120">
        <f>VLOOKUP(A12,'clasif. 2'!$U$12:$AB$43,6,FALSE)</f>
        <v>0</v>
      </c>
      <c r="H12" s="121">
        <f>VLOOKUP(A12,'clasif. 2'!$U$12:$AB$43,5,FALSE)</f>
        <v>0</v>
      </c>
      <c r="I12" s="119">
        <f>VLOOKUP(A12,'clasif. 3'!$U$12:$AB$43,8,FALSE)</f>
        <v>7</v>
      </c>
      <c r="J12" s="120">
        <f>VLOOKUP(A12,'clasif. 3'!$U$12:$AB$43,6,FALSE)</f>
        <v>27</v>
      </c>
      <c r="K12" s="121">
        <f>VLOOKUP(A12,'clasif. 3'!$U$12:$AB$40,5,FALSE)</f>
        <v>2</v>
      </c>
      <c r="L12" s="119">
        <f>VLOOKUP(A12,'clasif. 4'!$U$12:$AB$40,8,FALSE)</f>
        <v>5</v>
      </c>
      <c r="M12" s="120">
        <f>VLOOKUP(A12,'clasif. 4'!$U$12:$AB$240,6,FALSE)</f>
        <v>22.5</v>
      </c>
      <c r="N12" s="121">
        <f>VLOOKUP(A12,'clasif. 4'!$U$12:$AB$43,5,FALSE)</f>
        <v>1</v>
      </c>
      <c r="O12" s="119">
        <f>VLOOKUP(A12,'clasif.5'!$A$12:$H$43,8,FALSE)</f>
        <v>10</v>
      </c>
      <c r="P12" s="120">
        <f t="shared" si="0"/>
        <v>27</v>
      </c>
      <c r="Q12" s="121">
        <f t="shared" si="1"/>
        <v>4</v>
      </c>
      <c r="R12" s="119">
        <f t="shared" si="2"/>
        <v>52.5</v>
      </c>
      <c r="S12" s="122">
        <v>4</v>
      </c>
    </row>
    <row r="13" spans="1:19" ht="24" customHeight="1">
      <c r="A13" s="117" t="str">
        <f>Participantes!A31</f>
        <v>SANTIAGO GARCÍA PERNÍA</v>
      </c>
      <c r="B13" s="118" t="str">
        <f>Participantes!B31</f>
        <v>ZAMORA</v>
      </c>
      <c r="C13" s="119">
        <f>VLOOKUP(A13,'clasif. 1'!$U$4:$AB$43,8,FALSE)</f>
        <v>2</v>
      </c>
      <c r="D13" s="120">
        <f>VLOOKUP(A13,'clasif. 1'!$U$12:$AB$43,6,FALSE)</f>
        <v>27</v>
      </c>
      <c r="E13" s="121">
        <f>VLOOKUP(A13,'clasif. 1'!$U$12:$AB$43,5,FALSE)</f>
        <v>3</v>
      </c>
      <c r="F13" s="119">
        <f>VLOOKUP(A13,'clasif. 2'!$U$12:$AB$43,8,FALSE)</f>
        <v>21.5</v>
      </c>
      <c r="G13" s="120">
        <f>VLOOKUP(A13,'clasif. 2'!$U$12:$AB$43,6,FALSE)</f>
        <v>0</v>
      </c>
      <c r="H13" s="121">
        <f>VLOOKUP(A13,'clasif. 2'!$U$12:$AB$43,5,FALSE)</f>
        <v>0</v>
      </c>
      <c r="I13" s="119">
        <f>VLOOKUP(A13,'clasif. 3'!$U$12:$AB$43,8,FALSE)</f>
        <v>4</v>
      </c>
      <c r="J13" s="120">
        <f>VLOOKUP(A13,'clasif. 3'!$U$12:$AB$43,6,FALSE)</f>
        <v>21.8</v>
      </c>
      <c r="K13" s="121">
        <f>VLOOKUP(A13,'clasif. 3'!$U$12:$AB$43,5,FALSE)</f>
        <v>4</v>
      </c>
      <c r="L13" s="119">
        <f>VLOOKUP(A13,'clasif. 4'!$U$12:$AB$43,8,FALSE)</f>
        <v>24</v>
      </c>
      <c r="M13" s="120">
        <f>VLOOKUP(A13,'clasif. 4'!$U$12:$AB$240,6,FALSE)</f>
        <v>0</v>
      </c>
      <c r="N13" s="121">
        <f>VLOOKUP(A13,'clasif. 4'!$U$12:$AB$43,5,FALSE)</f>
        <v>0</v>
      </c>
      <c r="O13" s="119">
        <f>VLOOKUP(A13,'clasif.5'!$A$12:$H$43,8,FALSE)</f>
        <v>3</v>
      </c>
      <c r="P13" s="120">
        <f t="shared" si="0"/>
        <v>27</v>
      </c>
      <c r="Q13" s="121">
        <f t="shared" si="1"/>
        <v>7</v>
      </c>
      <c r="R13" s="119">
        <f t="shared" si="2"/>
        <v>54.5</v>
      </c>
      <c r="S13" s="122">
        <v>5</v>
      </c>
    </row>
    <row r="14" spans="1:19" ht="24" customHeight="1">
      <c r="A14" s="117" t="str">
        <f>Participantes!A9</f>
        <v>ROBERTO GONZÁLEZ PEÑA</v>
      </c>
      <c r="B14" s="118" t="str">
        <f>Participantes!B9</f>
        <v>BURGOS</v>
      </c>
      <c r="C14" s="119">
        <f>VLOOKUP(A14,'clasif. 1'!$U$4:$AB$43,8,FALSE)</f>
        <v>25.5</v>
      </c>
      <c r="D14" s="120">
        <f>VLOOKUP(A14,'clasif. 1'!$U$12:$AB$43,6,FALSE)</f>
        <v>0</v>
      </c>
      <c r="E14" s="121">
        <f>VLOOKUP(A14,'clasif. 1'!$U$12:$AB$43,5,FALSE)</f>
        <v>0</v>
      </c>
      <c r="F14" s="119">
        <f>VLOOKUP(A14,'clasif. 2'!$U$12:$AB$43,8,FALSE)</f>
        <v>1</v>
      </c>
      <c r="G14" s="120">
        <f>VLOOKUP(A14,'clasif. 2'!$U$12:$AB$43,6,FALSE)</f>
        <v>23.2</v>
      </c>
      <c r="H14" s="121">
        <f>VLOOKUP(A14,'clasif. 2'!$U$12:$AB$43,5,FALSE)</f>
        <v>3</v>
      </c>
      <c r="I14" s="119">
        <f>VLOOKUP(A14,'clasif. 3'!$U$12:$AB$43,8,FALSE)</f>
        <v>15</v>
      </c>
      <c r="J14" s="120">
        <f>VLOOKUP(A14,'clasif. 3'!$U$12:$AB$43,6,FALSE)</f>
        <v>21.2</v>
      </c>
      <c r="K14" s="121">
        <f>VLOOKUP(A14,'clasif. 3'!$U$12:$AB$40,5,FALSE)</f>
        <v>1</v>
      </c>
      <c r="L14" s="119">
        <f>VLOOKUP(A14,'clasif. 4'!$U$12:$AB$40,8,FALSE)</f>
        <v>10</v>
      </c>
      <c r="M14" s="120">
        <f>VLOOKUP(A14,'clasif. 4'!$U$12:$AB$240,6,FALSE)</f>
        <v>19.6</v>
      </c>
      <c r="N14" s="121">
        <f>VLOOKUP(A14,'clasif. 4'!$U$12:$AB$43,5,FALSE)</f>
        <v>1</v>
      </c>
      <c r="O14" s="119">
        <f>VLOOKUP(A14,'clasif.5'!$A$12:$H$43,8,FALSE)</f>
        <v>7</v>
      </c>
      <c r="P14" s="120">
        <f t="shared" si="0"/>
        <v>23.2</v>
      </c>
      <c r="Q14" s="121">
        <f t="shared" si="1"/>
        <v>5</v>
      </c>
      <c r="R14" s="119">
        <f t="shared" si="2"/>
        <v>58.5</v>
      </c>
      <c r="S14" s="122">
        <v>6</v>
      </c>
    </row>
    <row r="15" spans="1:19" ht="24" customHeight="1">
      <c r="A15" s="117" t="str">
        <f>Participantes!A2</f>
        <v>SERGIO BARROSO JIMÉNEZ</v>
      </c>
      <c r="B15" s="118" t="str">
        <f>Participantes!B2</f>
        <v>AVILA</v>
      </c>
      <c r="C15" s="119">
        <f>VLOOKUP(A15,'clasif. 1'!$U$4:$AB$43,8,FALSE)</f>
        <v>5</v>
      </c>
      <c r="D15" s="120">
        <f>VLOOKUP(A15,'clasif. 1'!$U$12:$AB$43,6,FALSE)</f>
        <v>20.5</v>
      </c>
      <c r="E15" s="121">
        <f>VLOOKUP(A15,'clasif. 1'!$U$12:$AB$43,5,FALSE)</f>
        <v>2</v>
      </c>
      <c r="F15" s="119">
        <f>VLOOKUP(A15,'clasif. 2'!$U$12:$AB$43,8,FALSE)</f>
        <v>21.5</v>
      </c>
      <c r="G15" s="120">
        <f>VLOOKUP(A15,'clasif. 2'!$U$12:$AB$43,6,FALSE)</f>
        <v>0</v>
      </c>
      <c r="H15" s="121">
        <f>VLOOKUP(A15,'clasif. 2'!$U$12:$AB$43,5,FALSE)</f>
        <v>0</v>
      </c>
      <c r="I15" s="119">
        <f>VLOOKUP(A15,'clasif. 3'!$U$12:$AB$43,8,FALSE)</f>
        <v>26</v>
      </c>
      <c r="J15" s="120">
        <f>VLOOKUP(A15,'clasif. 3'!$U$12:$AB$43,6,FALSE)</f>
        <v>0</v>
      </c>
      <c r="K15" s="121">
        <f>VLOOKUP(A15,'clasif. 3'!$U$12:$AB$40,5,FALSE)</f>
        <v>0</v>
      </c>
      <c r="L15" s="119">
        <f>VLOOKUP(A15,'clasif. 4'!$U$12:$AB$40,8,FALSE)</f>
        <v>2</v>
      </c>
      <c r="M15" s="120">
        <f>VLOOKUP(A15,'clasif. 4'!$U$12:$AB$240,6,FALSE)</f>
        <v>23.5</v>
      </c>
      <c r="N15" s="121">
        <f>VLOOKUP(A15,'clasif. 4'!$U$12:$AB$43,5,FALSE)</f>
        <v>3</v>
      </c>
      <c r="O15" s="119">
        <f>VLOOKUP(A15,'clasif.5'!$A$12:$H$43,8,FALSE)</f>
        <v>6</v>
      </c>
      <c r="P15" s="120">
        <f t="shared" si="0"/>
        <v>23.5</v>
      </c>
      <c r="Q15" s="121">
        <f t="shared" si="1"/>
        <v>5</v>
      </c>
      <c r="R15" s="119">
        <f t="shared" si="2"/>
        <v>60.5</v>
      </c>
      <c r="S15" s="122">
        <v>7</v>
      </c>
    </row>
    <row r="16" spans="1:19" ht="24" customHeight="1">
      <c r="A16" s="117" t="str">
        <f>Participantes!A16</f>
        <v>RAÚL-IBO SALAZAR GARCÍA</v>
      </c>
      <c r="B16" s="118" t="str">
        <f>Participantes!B16</f>
        <v>PALENCIA</v>
      </c>
      <c r="C16" s="119">
        <f>VLOOKUP(A16,'clasif. 1'!$U$4:$AB$43,8,FALSE)</f>
        <v>8</v>
      </c>
      <c r="D16" s="120">
        <f>VLOOKUP(A16,'clasif. 1'!$U$12:$AB$43,6,FALSE)</f>
        <v>23.5</v>
      </c>
      <c r="E16" s="121">
        <f>VLOOKUP(A16,'clasif. 1'!$U$12:$AB$43,5,FALSE)</f>
        <v>1</v>
      </c>
      <c r="F16" s="119">
        <f>VLOOKUP(A16,'clasif. 2'!$U$12:$AB$43,8,FALSE)</f>
        <v>21.5</v>
      </c>
      <c r="G16" s="120">
        <f>VLOOKUP(A16,'clasif. 2'!$U$12:$AB$43,6,FALSE)</f>
        <v>0</v>
      </c>
      <c r="H16" s="121">
        <f>VLOOKUP(A16,'clasif. 2'!$U$12:$AB$43,5,FALSE)</f>
        <v>0</v>
      </c>
      <c r="I16" s="119">
        <f>VLOOKUP(A16,'clasif. 3'!$U$12:$AB$43,8,FALSE)</f>
        <v>9</v>
      </c>
      <c r="J16" s="120">
        <f>VLOOKUP(A16,'clasif. 3'!$U$12:$AB$43,6,FALSE)</f>
        <v>21.9</v>
      </c>
      <c r="K16" s="121">
        <f>VLOOKUP(A16,'clasif. 3'!$U$12:$AB$40,5,FALSE)</f>
        <v>2</v>
      </c>
      <c r="L16" s="119">
        <f>VLOOKUP(A16,'clasif. 4'!$U$12:$AB$40,8,FALSE)</f>
        <v>9</v>
      </c>
      <c r="M16" s="120">
        <f>VLOOKUP(A16,'clasif. 4'!$U$12:$AB$240,6,FALSE)</f>
        <v>20.2</v>
      </c>
      <c r="N16" s="121">
        <f>VLOOKUP(A16,'clasif. 4'!$U$12:$AB$43,5,FALSE)</f>
        <v>1</v>
      </c>
      <c r="O16" s="119">
        <f>VLOOKUP(A16,'clasif.5'!$A$12:$H$43,8,FALSE)</f>
        <v>13</v>
      </c>
      <c r="P16" s="120">
        <f t="shared" si="0"/>
        <v>23.5</v>
      </c>
      <c r="Q16" s="121">
        <f aca="true" t="shared" si="3" ref="Q16:Q25">SUM(E16+H16+K16+N16)</f>
        <v>4</v>
      </c>
      <c r="R16" s="119">
        <f t="shared" si="2"/>
        <v>60.5</v>
      </c>
      <c r="S16" s="122">
        <v>8</v>
      </c>
    </row>
    <row r="17" spans="1:19" ht="24" customHeight="1">
      <c r="A17" s="117" t="str">
        <f>Participantes!A8</f>
        <v>JUAN MANUEL CARBALLEDA CUEVAS</v>
      </c>
      <c r="B17" s="118" t="str">
        <f>Participantes!B8</f>
        <v>BURGOS</v>
      </c>
      <c r="C17" s="119">
        <f>VLOOKUP(A17,'clasif. 1'!$U$4:$AB$43,8,FALSE)</f>
        <v>12</v>
      </c>
      <c r="D17" s="120">
        <f>VLOOKUP(A17,'clasif. 1'!$U$12:$AB$43,6,FALSE)</f>
        <v>20.6</v>
      </c>
      <c r="E17" s="121">
        <f>VLOOKUP(A17,'clasif. 1'!$U$12:$AB$43,5,FALSE)</f>
        <v>1</v>
      </c>
      <c r="F17" s="119">
        <f>VLOOKUP(A17,'clasif. 2'!$U$12:$AB$43,8,FALSE)</f>
        <v>21.5</v>
      </c>
      <c r="G17" s="120">
        <f>VLOOKUP(A17,'clasif. 2'!$U$12:$AB$43,6,FALSE)</f>
        <v>0</v>
      </c>
      <c r="H17" s="121">
        <f>VLOOKUP(A17,'clasif. 2'!$U$12:$AB$43,5,FALSE)</f>
        <v>0</v>
      </c>
      <c r="I17" s="119">
        <f>VLOOKUP(A17,'clasif. 3'!$U$12:$AB$43,8,FALSE)</f>
        <v>1</v>
      </c>
      <c r="J17" s="120">
        <f>VLOOKUP(A17,'clasif. 3'!$U$12:$AB$43,6,FALSE)</f>
        <v>21</v>
      </c>
      <c r="K17" s="121">
        <f>VLOOKUP(A17,'clasif. 3'!$U$12:$AB$40,5,FALSE)</f>
        <v>6</v>
      </c>
      <c r="L17" s="119">
        <f>VLOOKUP(A17,'clasif. 4'!$U$12:$AB$40,8,FALSE)</f>
        <v>24</v>
      </c>
      <c r="M17" s="120">
        <f>VLOOKUP(A17,'clasif. 4'!$U$12:$AB$240,6,FALSE)</f>
        <v>0</v>
      </c>
      <c r="N17" s="121">
        <f>VLOOKUP(A17,'clasif. 4'!$U$12:$AB$43,5,FALSE)</f>
        <v>0</v>
      </c>
      <c r="O17" s="119">
        <f>VLOOKUP(A17,'clasif.5'!$A$12:$H$43,8,FALSE)</f>
        <v>4</v>
      </c>
      <c r="P17" s="120">
        <f t="shared" si="0"/>
        <v>21</v>
      </c>
      <c r="Q17" s="121">
        <f t="shared" si="3"/>
        <v>7</v>
      </c>
      <c r="R17" s="119">
        <f t="shared" si="2"/>
        <v>62.5</v>
      </c>
      <c r="S17" s="122">
        <v>9</v>
      </c>
    </row>
    <row r="18" spans="1:19" ht="24" customHeight="1">
      <c r="A18" s="117" t="str">
        <f>Participantes!A10</f>
        <v>JOSÉ BUENO GARCÍA</v>
      </c>
      <c r="B18" s="118" t="str">
        <f>Participantes!B10</f>
        <v>LEÓN</v>
      </c>
      <c r="C18" s="119">
        <f>VLOOKUP(A18,'clasif. 1'!$U$4:$AB$43,8,FALSE)</f>
        <v>4</v>
      </c>
      <c r="D18" s="120">
        <f>VLOOKUP(A18,'clasif. 1'!$U$12:$AB$43,6,FALSE)</f>
        <v>22.2</v>
      </c>
      <c r="E18" s="121">
        <f>VLOOKUP(A18,'clasif. 1'!$U$12:$AB$43,5,FALSE)</f>
        <v>2</v>
      </c>
      <c r="F18" s="119">
        <f>VLOOKUP(A18,'clasif. 2'!$U$12:$AB$43,8,FALSE)</f>
        <v>21.5</v>
      </c>
      <c r="G18" s="120">
        <f>VLOOKUP(A18,'clasif. 2'!$U$12:$AB$43,6,FALSE)</f>
        <v>0</v>
      </c>
      <c r="H18" s="121">
        <f>VLOOKUP(A18,'clasif. 2'!$U$12:$AB$43,5,FALSE)</f>
        <v>0</v>
      </c>
      <c r="I18" s="119">
        <f>VLOOKUP(A18,'clasif. 3'!$U$12:$AB$43,8,FALSE)</f>
        <v>6</v>
      </c>
      <c r="J18" s="120">
        <f>VLOOKUP(A18,'clasif. 3'!$U$12:$AB$43,6,FALSE)</f>
        <v>21.5</v>
      </c>
      <c r="K18" s="121">
        <f>VLOOKUP(A18,'clasif. 3'!$U$12:$AB$40,5,FALSE)</f>
        <v>3</v>
      </c>
      <c r="L18" s="119">
        <f>VLOOKUP(A18,'clasif. 4'!$U$12:$AB$40,8,FALSE)</f>
        <v>24</v>
      </c>
      <c r="M18" s="120">
        <f>VLOOKUP(A18,'clasif. 4'!$U$12:$AB$240,6,FALSE)</f>
        <v>0</v>
      </c>
      <c r="N18" s="121">
        <f>VLOOKUP(A18,'clasif. 4'!$U$12:$AB$43,5,FALSE)</f>
        <v>0</v>
      </c>
      <c r="O18" s="119">
        <f>VLOOKUP(A18,'clasif.5'!$A$12:$H$43,8,FALSE)</f>
        <v>8</v>
      </c>
      <c r="P18" s="120">
        <f t="shared" si="0"/>
        <v>22.2</v>
      </c>
      <c r="Q18" s="121">
        <f t="shared" si="3"/>
        <v>5</v>
      </c>
      <c r="R18" s="119">
        <f t="shared" si="2"/>
        <v>63.5</v>
      </c>
      <c r="S18" s="122">
        <v>10</v>
      </c>
    </row>
    <row r="19" spans="1:19" ht="24" customHeight="1">
      <c r="A19" s="117" t="str">
        <f>Participantes!A26</f>
        <v>GUILLERMO PEREIRA BURUTARÁN</v>
      </c>
      <c r="B19" s="118" t="str">
        <f>Participantes!B26</f>
        <v>SORIA</v>
      </c>
      <c r="C19" s="119">
        <f>VLOOKUP(A19,'clasif. 1'!$U$4:$AB$43,8,FALSE)</f>
        <v>11</v>
      </c>
      <c r="D19" s="120">
        <f>VLOOKUP(A19,'clasif. 1'!$U$12:$AB$43,6,FALSE)</f>
        <v>20.7</v>
      </c>
      <c r="E19" s="121">
        <f>VLOOKUP(A19,'clasif. 1'!$U$12:$AB$43,5,FALSE)</f>
        <v>1</v>
      </c>
      <c r="F19" s="119">
        <f>VLOOKUP(A19,'clasif. 2'!$U$12:$AB$43,8,FALSE)</f>
        <v>6</v>
      </c>
      <c r="G19" s="120">
        <f>VLOOKUP(A19,'clasif. 2'!$U$12:$AB$43,6,FALSE)</f>
        <v>20.1</v>
      </c>
      <c r="H19" s="121">
        <f>VLOOKUP(A19,'clasif. 2'!$U$12:$AB$43,5,FALSE)</f>
        <v>1</v>
      </c>
      <c r="I19" s="119">
        <f>VLOOKUP(A19,'clasif. 3'!$U$12:$AB$43,8,FALSE)</f>
        <v>26</v>
      </c>
      <c r="J19" s="120">
        <f>VLOOKUP(A19,'clasif. 3'!$U$12:$AB$43,6,FALSE)</f>
        <v>0</v>
      </c>
      <c r="K19" s="121">
        <f>VLOOKUP(A19,'clasif. 3'!$U$12:$AB$40,5,FALSE)</f>
        <v>0</v>
      </c>
      <c r="L19" s="119">
        <f>VLOOKUP(A19,'clasif. 4'!$U$12:$AB$40,8,FALSE)</f>
        <v>6</v>
      </c>
      <c r="M19" s="120">
        <f>VLOOKUP(A19,'clasif. 4'!$U$12:$AB$240,6,FALSE)</f>
        <v>22.3</v>
      </c>
      <c r="N19" s="121">
        <f>VLOOKUP(A19,'clasif. 4'!$U$12:$AB$43,5,FALSE)</f>
        <v>1</v>
      </c>
      <c r="O19" s="119">
        <f>VLOOKUP(A19,'clasif.5'!$A$12:$H$43,8,FALSE)</f>
        <v>15</v>
      </c>
      <c r="P19" s="120">
        <f t="shared" si="0"/>
        <v>22.3</v>
      </c>
      <c r="Q19" s="121">
        <f t="shared" si="3"/>
        <v>3</v>
      </c>
      <c r="R19" s="119">
        <f t="shared" si="2"/>
        <v>64</v>
      </c>
      <c r="S19" s="122">
        <v>11</v>
      </c>
    </row>
    <row r="20" spans="1:19" ht="24" customHeight="1">
      <c r="A20" s="117" t="str">
        <f>Participantes!A23</f>
        <v>DAVID CASADO DEL RÍO</v>
      </c>
      <c r="B20" s="118" t="str">
        <f>Participantes!B23</f>
        <v>SALAMANCA</v>
      </c>
      <c r="C20" s="119">
        <f>VLOOKUP(A20,'clasif. 1'!$U$4:$AB$43,8,FALSE)</f>
        <v>25.5</v>
      </c>
      <c r="D20" s="120">
        <f>VLOOKUP(A20,'clasif. 1'!$U$12:$AB$43,6,FALSE)</f>
        <v>0</v>
      </c>
      <c r="E20" s="121">
        <f>VLOOKUP(A20,'clasif. 1'!$U$12:$AB$43,5,FALSE)</f>
        <v>0</v>
      </c>
      <c r="F20" s="119">
        <f>VLOOKUP(A20,'clasif. 2'!$U$12:$AB$43,8,FALSE)</f>
        <v>3</v>
      </c>
      <c r="G20" s="120">
        <f>VLOOKUP(A20,'clasif. 2'!$U$12:$AB$43,6,FALSE)</f>
        <v>29.3</v>
      </c>
      <c r="H20" s="121">
        <f>VLOOKUP(A20,'clasif. 2'!$U$12:$AB$43,5,FALSE)</f>
        <v>1</v>
      </c>
      <c r="I20" s="119">
        <f>VLOOKUP(A20,'clasif. 3'!$U$12:$AB$43,8,FALSE)</f>
        <v>12</v>
      </c>
      <c r="J20" s="120">
        <f>VLOOKUP(A20,'clasif. 3'!$U$12:$AB$43,6,FALSE)</f>
        <v>20.2</v>
      </c>
      <c r="K20" s="121">
        <f>VLOOKUP(A20,'clasif. 3'!$U$12:$AB$40,5,FALSE)</f>
        <v>2</v>
      </c>
      <c r="L20" s="119">
        <f>VLOOKUP(A20,'clasif. 4'!$U$12:$AB$40,8,FALSE)</f>
        <v>14</v>
      </c>
      <c r="M20" s="120">
        <f>VLOOKUP(A20,'clasif. 4'!$U$12:$AB$240,6,FALSE)</f>
        <v>19</v>
      </c>
      <c r="N20" s="121">
        <f>VLOOKUP(A20,'clasif. 4'!$U$12:$AB$43,5,FALSE)</f>
        <v>1</v>
      </c>
      <c r="O20" s="119">
        <f>VLOOKUP(A20,'clasif.5'!$A$12:$H$43,8,FALSE)</f>
        <v>11</v>
      </c>
      <c r="P20" s="120">
        <f t="shared" si="0"/>
        <v>29.3</v>
      </c>
      <c r="Q20" s="121">
        <f t="shared" si="3"/>
        <v>4</v>
      </c>
      <c r="R20" s="119">
        <f t="shared" si="2"/>
        <v>65.5</v>
      </c>
      <c r="S20" s="122">
        <v>12</v>
      </c>
    </row>
    <row r="21" spans="1:19" ht="24" customHeight="1">
      <c r="A21" s="117" t="str">
        <f>Participantes!A14</f>
        <v>JOSÉ-MANUEL JUAN CIFUENTES</v>
      </c>
      <c r="B21" s="118" t="str">
        <f>Participantes!B14</f>
        <v>LEÓN</v>
      </c>
      <c r="C21" s="119">
        <f>VLOOKUP(A21,'clasif. 1'!$U$4:$AB$43,8,FALSE)</f>
        <v>25.5</v>
      </c>
      <c r="D21" s="120">
        <f>VLOOKUP(A21,'clasif. 1'!$U$12:$AB$43,6,FALSE)</f>
        <v>0</v>
      </c>
      <c r="E21" s="121">
        <f>VLOOKUP(A21,'clasif. 1'!$U$12:$AB$43,5,FALSE)</f>
        <v>0</v>
      </c>
      <c r="F21" s="119">
        <f>VLOOKUP(A21,'clasif. 2'!$U$12:$AB$43,8,FALSE)</f>
        <v>21.5</v>
      </c>
      <c r="G21" s="120">
        <f>VLOOKUP(A21,'clasif. 2'!$U$12:$AB$43,6,FALSE)</f>
        <v>0</v>
      </c>
      <c r="H21" s="121">
        <f>VLOOKUP(A21,'clasif. 2'!$U$12:$AB$43,5,FALSE)</f>
        <v>0</v>
      </c>
      <c r="I21" s="119">
        <f>VLOOKUP(A21,'clasif. 3'!$U$12:$AB$43,8,FALSE)</f>
        <v>5</v>
      </c>
      <c r="J21" s="120">
        <f>VLOOKUP(A21,'clasif. 3'!$U$12:$AB$43,6,FALSE)</f>
        <v>20.6</v>
      </c>
      <c r="K21" s="121">
        <f>VLOOKUP(A21,'clasif. 3'!$U$12:$AB$40,5,FALSE)</f>
        <v>4</v>
      </c>
      <c r="L21" s="119">
        <f>VLOOKUP(A21,'clasif. 4'!$U$12:$AB$40,8,FALSE)</f>
        <v>8</v>
      </c>
      <c r="M21" s="120">
        <f>VLOOKUP(A21,'clasif. 4'!$U$12:$AB$240,6,FALSE)</f>
        <v>20.3</v>
      </c>
      <c r="N21" s="121">
        <f>VLOOKUP(A21,'clasif. 4'!$U$12:$AB$43,5,FALSE)</f>
        <v>1</v>
      </c>
      <c r="O21" s="119">
        <f>VLOOKUP(A21,'clasif.5'!$A$12:$H$43,8,FALSE)</f>
        <v>9</v>
      </c>
      <c r="P21" s="120">
        <f t="shared" si="0"/>
        <v>20.6</v>
      </c>
      <c r="Q21" s="121">
        <f t="shared" si="3"/>
        <v>5</v>
      </c>
      <c r="R21" s="119">
        <f t="shared" si="2"/>
        <v>69</v>
      </c>
      <c r="S21" s="122">
        <v>13</v>
      </c>
    </row>
    <row r="22" spans="1:19" ht="24" customHeight="1">
      <c r="A22" s="117" t="str">
        <f>Participantes!A21</f>
        <v>AGUSTÍN BLÁZQUEZ SUÁREZ</v>
      </c>
      <c r="B22" s="118" t="str">
        <f>Participantes!B21</f>
        <v>SALAMANCA</v>
      </c>
      <c r="C22" s="119">
        <f>VLOOKUP(A22,'clasif. 1'!$U$4:$AB$43,8,FALSE)</f>
        <v>7</v>
      </c>
      <c r="D22" s="120">
        <f>VLOOKUP(A22,'clasif. 1'!$U$12:$AB$43,6,FALSE)</f>
        <v>26.7</v>
      </c>
      <c r="E22" s="121">
        <f>VLOOKUP(A22,'clasif. 1'!$U$12:$AB$43,5,FALSE)</f>
        <v>1</v>
      </c>
      <c r="F22" s="119">
        <f>VLOOKUP(A22,'clasif. 2'!$U$12:$AB$43,8,FALSE)</f>
        <v>21.5</v>
      </c>
      <c r="G22" s="120">
        <f>VLOOKUP(A22,'clasif. 2'!$U$12:$AB$43,6,FALSE)</f>
        <v>0</v>
      </c>
      <c r="H22" s="121">
        <f>VLOOKUP(A22,'clasif. 2'!$U$12:$AB$43,5,FALSE)</f>
        <v>0</v>
      </c>
      <c r="I22" s="119">
        <f>VLOOKUP(A22,'clasif. 3'!$U$12:$AB$43,8,FALSE)</f>
        <v>26</v>
      </c>
      <c r="J22" s="120">
        <f>VLOOKUP(A22,'clasif. 3'!$U$12:$AB$43,6,FALSE)</f>
        <v>0</v>
      </c>
      <c r="K22" s="121">
        <f>VLOOKUP(A22,'clasif. 3'!$U$12:$AB$43,5,FALSE)</f>
        <v>0</v>
      </c>
      <c r="L22" s="119">
        <f>VLOOKUP(A22,'clasif. 4'!$U$12:$AB$40,8,FALSE)</f>
        <v>3</v>
      </c>
      <c r="M22" s="120">
        <f>VLOOKUP(A22,'clasif. 4'!$U$12:$AB$240,6,FALSE)</f>
        <v>20.1</v>
      </c>
      <c r="N22" s="121">
        <f>VLOOKUP(A22,'clasif. 4'!$U$12:$AB$43,5,FALSE)</f>
        <v>3</v>
      </c>
      <c r="O22" s="119">
        <f>VLOOKUP(A22,'clasif.5'!$A$12:$H$43,8,FALSE)</f>
        <v>12</v>
      </c>
      <c r="P22" s="120">
        <f t="shared" si="0"/>
        <v>26.7</v>
      </c>
      <c r="Q22" s="121">
        <f t="shared" si="3"/>
        <v>4</v>
      </c>
      <c r="R22" s="119">
        <f t="shared" si="2"/>
        <v>69.5</v>
      </c>
      <c r="S22" s="122">
        <v>14</v>
      </c>
    </row>
    <row r="23" spans="1:19" ht="24" customHeight="1">
      <c r="A23" s="117" t="str">
        <f>Participantes!A7</f>
        <v>BRUNO COCA RODRÍGUEZ</v>
      </c>
      <c r="B23" s="118" t="str">
        <f>Participantes!B7</f>
        <v>BURGOS</v>
      </c>
      <c r="C23" s="119">
        <f>VLOOKUP(A23,'clasif. 1'!$U$4:$AB$43,8,FALSE)</f>
        <v>15</v>
      </c>
      <c r="D23" s="120">
        <f>VLOOKUP(A23,'clasif. 1'!$U$12:$AB$43,6,FALSE)</f>
        <v>19.1</v>
      </c>
      <c r="E23" s="121">
        <f>VLOOKUP(A23,'clasif. 1'!$U$12:$AB$43,5,FALSE)</f>
        <v>1</v>
      </c>
      <c r="F23" s="119">
        <f>VLOOKUP(A23,'clasif. 2'!$U$12:$AB$43,8,FALSE)</f>
        <v>9</v>
      </c>
      <c r="G23" s="120">
        <f>VLOOKUP(A23,'clasif. 2'!$U$12:$AB$43,6,FALSE)</f>
        <v>19.2</v>
      </c>
      <c r="H23" s="121">
        <f>VLOOKUP(A23,'clasif. 2'!$U$12:$AB$43,5,FALSE)</f>
        <v>1</v>
      </c>
      <c r="I23" s="119">
        <f>VLOOKUP(A23,'clasif. 3'!$U$12:$AB$43,8,FALSE)</f>
        <v>8</v>
      </c>
      <c r="J23" s="120">
        <f>VLOOKUP(A23,'clasif. 3'!$U$12:$AB$43,6,FALSE)</f>
        <v>23.4</v>
      </c>
      <c r="K23" s="121">
        <f>VLOOKUP(A23,'clasif. 3'!$U$12:$AB$40,5,FALSE)</f>
        <v>2</v>
      </c>
      <c r="L23" s="119">
        <f>VLOOKUP(A23,'clasif. 4'!$U$12:$AB$40,8,FALSE)</f>
        <v>24</v>
      </c>
      <c r="M23" s="120">
        <f>VLOOKUP(A23,'clasif. 4'!$U$12:$AB$240,6,FALSE)</f>
        <v>0</v>
      </c>
      <c r="N23" s="121">
        <f>VLOOKUP(A23,'clasif. 4'!$U$12:$AB$43,5,FALSE)</f>
        <v>0</v>
      </c>
      <c r="O23" s="119">
        <f>VLOOKUP(A23,'clasif.5'!$A$12:$H$43,8,FALSE)</f>
        <v>14</v>
      </c>
      <c r="P23" s="120">
        <f t="shared" si="0"/>
        <v>23.4</v>
      </c>
      <c r="Q23" s="121">
        <f t="shared" si="3"/>
        <v>4</v>
      </c>
      <c r="R23" s="119">
        <f t="shared" si="2"/>
        <v>70</v>
      </c>
      <c r="S23" s="122">
        <v>15</v>
      </c>
    </row>
    <row r="24" spans="1:19" ht="24" customHeight="1">
      <c r="A24" s="117" t="str">
        <f>Participantes!A13</f>
        <v>LEONARDO FABIÁN GENTILE DÍEZ</v>
      </c>
      <c r="B24" s="118" t="str">
        <f>Participantes!B13</f>
        <v>LEÓN</v>
      </c>
      <c r="C24" s="119">
        <f>VLOOKUP(A24,'clasif. 1'!$U$4:$AB$43,8,FALSE)</f>
        <v>17</v>
      </c>
      <c r="D24" s="120">
        <f>VLOOKUP(A24,'clasif. 1'!$U$12:$AB$43,6,FALSE)</f>
        <v>19</v>
      </c>
      <c r="E24" s="121">
        <f>VLOOKUP(A24,'clasif. 1'!$U$12:$AB$43,5,FALSE)</f>
        <v>1</v>
      </c>
      <c r="F24" s="119">
        <f>VLOOKUP(A24,'clasif. 2'!$U$12:$AB$43,8,FALSE)</f>
        <v>21.5</v>
      </c>
      <c r="G24" s="120">
        <f>VLOOKUP(A24,'clasif. 2'!$U$12:$AB$43,6,FALSE)</f>
        <v>0</v>
      </c>
      <c r="H24" s="121">
        <f>VLOOKUP(A24,'clasif. 2'!$U$12:$AB$43,5,FALSE)</f>
        <v>0</v>
      </c>
      <c r="I24" s="119">
        <f>VLOOKUP(A24,'clasif. 3'!$U$12:$AB$43,8,FALSE)</f>
        <v>26</v>
      </c>
      <c r="J24" s="120">
        <f>VLOOKUP(A24,'clasif. 3'!$U$12:$AB$43,6,FALSE)</f>
        <v>0</v>
      </c>
      <c r="K24" s="121">
        <f>VLOOKUP(A24,'clasif. 3'!$U$12:$AB$40,5,FALSE)</f>
        <v>0</v>
      </c>
      <c r="L24" s="119">
        <f>VLOOKUP(A24,'clasif. 4'!$U$12:$AB$40,8,FALSE)</f>
        <v>4</v>
      </c>
      <c r="M24" s="120">
        <f>VLOOKUP(A24,'clasif. 4'!$U$12:$AB$240,6,FALSE)</f>
        <v>22</v>
      </c>
      <c r="N24" s="121">
        <f>VLOOKUP(A24,'clasif. 4'!$U$12:$AB$43,5,FALSE)</f>
        <v>2</v>
      </c>
      <c r="O24" s="119">
        <f>VLOOKUP(A24,'clasif.5'!$A$12:$H$43,8,FALSE)</f>
        <v>16</v>
      </c>
      <c r="P24" s="120">
        <f t="shared" si="0"/>
        <v>22</v>
      </c>
      <c r="Q24" s="121">
        <f t="shared" si="3"/>
        <v>3</v>
      </c>
      <c r="R24" s="119">
        <f t="shared" si="2"/>
        <v>84.5</v>
      </c>
      <c r="S24" s="122">
        <v>16</v>
      </c>
    </row>
    <row r="25" spans="1:19" ht="24" customHeight="1">
      <c r="A25" s="117" t="str">
        <f>Participantes!A6</f>
        <v>OSCAR VAQUERO CAMPOS</v>
      </c>
      <c r="B25" s="118" t="str">
        <f>Participantes!B6</f>
        <v>AVILA</v>
      </c>
      <c r="C25" s="119">
        <f>VLOOKUP(A25,'clasif. 1'!$U$4:$AB$43,8,FALSE)</f>
        <v>6</v>
      </c>
      <c r="D25" s="120">
        <f>VLOOKUP(A25,'clasif. 1'!$U$12:$AB$43,6,FALSE)</f>
        <v>27.5</v>
      </c>
      <c r="E25" s="121">
        <f>VLOOKUP(A25,'clasif. 1'!$U$12:$AB$43,5,FALSE)</f>
        <v>1</v>
      </c>
      <c r="F25" s="119">
        <f>VLOOKUP(A25,'clasif. 2'!$U$12:$AB$43,8,FALSE)</f>
        <v>21.5</v>
      </c>
      <c r="G25" s="120">
        <f>VLOOKUP(A25,'clasif. 2'!$U$12:$AB$43,6,FALSE)</f>
        <v>0</v>
      </c>
      <c r="H25" s="121">
        <f>VLOOKUP(A25,'clasif. 2'!$U$12:$AB$43,5,FALSE)</f>
        <v>0</v>
      </c>
      <c r="I25" s="119">
        <f>VLOOKUP(A25,'clasif. 3'!$U$12:$AB$43,8,FALSE)</f>
        <v>16</v>
      </c>
      <c r="J25" s="120">
        <f>VLOOKUP(A25,'clasif. 3'!$U$12:$AB$43,6,FALSE)</f>
        <v>20.2</v>
      </c>
      <c r="K25" s="121">
        <f>VLOOKUP(A25,'clasif. 3'!$U$12:$AB$40,5,FALSE)</f>
        <v>1</v>
      </c>
      <c r="L25" s="119">
        <f>VLOOKUP(A25,'clasif. 4'!$U$12:$AB$40,8,FALSE)</f>
        <v>24</v>
      </c>
      <c r="M25" s="120">
        <f>VLOOKUP(A25,'clasif. 4'!$U$12:$AB$240,6,FALSE)</f>
        <v>0</v>
      </c>
      <c r="N25" s="121">
        <f>VLOOKUP(A25,'clasif. 4'!$U$12:$AB$43,5,FALSE)</f>
        <v>0</v>
      </c>
      <c r="O25" s="119">
        <f>VLOOKUP(A25,'clasif.5'!$A$12:$H$43,8,FALSE)</f>
        <v>18</v>
      </c>
      <c r="P25" s="120">
        <f t="shared" si="0"/>
        <v>27.5</v>
      </c>
      <c r="Q25" s="123">
        <f t="shared" si="3"/>
        <v>2</v>
      </c>
      <c r="R25" s="119">
        <f t="shared" si="2"/>
        <v>85.5</v>
      </c>
      <c r="S25" s="122">
        <v>17</v>
      </c>
    </row>
    <row r="26" spans="1:19" ht="24" customHeight="1">
      <c r="A26" s="117" t="str">
        <f>Participantes!A28</f>
        <v>SERGIO PLAZA HERBADA</v>
      </c>
      <c r="B26" s="118" t="str">
        <f>Participantes!B28</f>
        <v>VALLADOLID</v>
      </c>
      <c r="C26" s="119">
        <f>VLOOKUP(A26,'clasif. 1'!$U$4:$AB$43,8,FALSE)</f>
        <v>13</v>
      </c>
      <c r="D26" s="120">
        <f>VLOOKUP(A26,'clasif. 1'!$U$12:$AB$43,6,FALSE)</f>
        <v>20</v>
      </c>
      <c r="E26" s="121">
        <f>VLOOKUP(A26,'clasif. 1'!$U$12:$AB$43,5,FALSE)</f>
        <v>1</v>
      </c>
      <c r="F26" s="119">
        <f>VLOOKUP(A26,'clasif. 2'!$U$12:$AB$43,8,FALSE)</f>
        <v>4</v>
      </c>
      <c r="G26" s="120">
        <f>VLOOKUP(A26,'clasif. 2'!$U$12:$AB$43,6,FALSE)</f>
        <v>22.4</v>
      </c>
      <c r="H26" s="121">
        <f>VLOOKUP(A26,'clasif. 2'!$U$12:$AB$43,5,FALSE)</f>
        <v>1</v>
      </c>
      <c r="I26" s="119">
        <f>VLOOKUP(A26,'clasif. 3'!$U$12:$AB$43,8,FALSE)</f>
        <v>26</v>
      </c>
      <c r="J26" s="120">
        <f>VLOOKUP(A26,'clasif. 3'!$U$12:$AB$43,6,FALSE)</f>
        <v>0</v>
      </c>
      <c r="K26" s="121">
        <f>VLOOKUP(A26,'clasif. 3'!$U$12:$AB$43,5,FALSE)</f>
        <v>0</v>
      </c>
      <c r="L26" s="119">
        <f>VLOOKUP(A26,'clasif. 4'!$U$12:$AB$43,8,FALSE)</f>
        <v>24</v>
      </c>
      <c r="M26" s="120">
        <f>VLOOKUP(A26,'clasif. 4'!$U$12:$AB$43,6,FALSE)</f>
        <v>0</v>
      </c>
      <c r="N26" s="121">
        <f>VLOOKUP(A26,'clasif. 4'!$U$12:$AB$43,5,FALSE)</f>
        <v>0</v>
      </c>
      <c r="O26" s="119">
        <f>VLOOKUP(A26,'clasif.5'!$A$12:$H$43,8,FALSE)</f>
        <v>19</v>
      </c>
      <c r="P26" s="120">
        <v>28</v>
      </c>
      <c r="Q26" s="121">
        <v>0</v>
      </c>
      <c r="R26" s="119">
        <f t="shared" si="2"/>
        <v>86</v>
      </c>
      <c r="S26" s="122">
        <v>18</v>
      </c>
    </row>
    <row r="27" spans="1:19" s="8" customFormat="1" ht="24" customHeight="1">
      <c r="A27" s="117" t="str">
        <f>Participantes!A19</f>
        <v>JOSÉ-MANUEL CORREA GARCÍA</v>
      </c>
      <c r="B27" s="118" t="str">
        <f>Participantes!B19</f>
        <v>PALENCIA</v>
      </c>
      <c r="C27" s="119">
        <f>VLOOKUP(A27,'clasif. 1'!$U$4:$AB$43,8,FALSE)</f>
        <v>25.5</v>
      </c>
      <c r="D27" s="120">
        <f>VLOOKUP(A27,'clasif. 1'!$U$12:$AB$43,6,FALSE)</f>
        <v>0</v>
      </c>
      <c r="E27" s="121">
        <f>VLOOKUP(A27,'clasif. 1'!$U$12:$AB$43,5,FALSE)</f>
        <v>0</v>
      </c>
      <c r="F27" s="119">
        <f>VLOOKUP(A27,'clasif. 2'!$U$12:$AB$43,8,FALSE)</f>
        <v>7</v>
      </c>
      <c r="G27" s="120">
        <f>VLOOKUP(A27,'clasif. 2'!$U$12:$AB$43,6,FALSE)</f>
        <v>19.8</v>
      </c>
      <c r="H27" s="121">
        <f>VLOOKUP(A27,'clasif. 2'!$U$12:$AB$43,5,FALSE)</f>
        <v>1</v>
      </c>
      <c r="I27" s="119">
        <f>VLOOKUP(A27,'clasif. 3'!$U$12:$AB$43,8,FALSE)</f>
        <v>26</v>
      </c>
      <c r="J27" s="120">
        <f>VLOOKUP(A27,'clasif. 3'!$U$12:$AB$43,6,FALSE)</f>
        <v>0</v>
      </c>
      <c r="K27" s="121">
        <f>VLOOKUP(A27,'clasif. 3'!$U$12:$AB$43,5,FALSE)</f>
        <v>0</v>
      </c>
      <c r="L27" s="119">
        <f>VLOOKUP(A27,'clasif. 4'!$U$12:$AB$43,8,FALSE)</f>
        <v>7</v>
      </c>
      <c r="M27" s="120">
        <f>VLOOKUP(A27,'clasif. 4'!$U$12:$AB$43,6,FALSE)</f>
        <v>21.1</v>
      </c>
      <c r="N27" s="121">
        <f>VLOOKUP(A27,'clasif. 4'!$U$12:$AB$43,5,FALSE)</f>
        <v>1</v>
      </c>
      <c r="O27" s="119">
        <f>VLOOKUP(A27,'clasif.5'!$A$12:$H$43,8,FALSE)</f>
        <v>21</v>
      </c>
      <c r="P27" s="120">
        <f>MAX(D27,G27,J27,M27)</f>
        <v>21.1</v>
      </c>
      <c r="Q27" s="121">
        <f>SUM(E27+H27+K27+N27)</f>
        <v>2</v>
      </c>
      <c r="R27" s="119">
        <f t="shared" si="2"/>
        <v>86.5</v>
      </c>
      <c r="S27" s="122">
        <v>19</v>
      </c>
    </row>
    <row r="28" spans="1:19" s="8" customFormat="1" ht="24" customHeight="1">
      <c r="A28" s="117" t="str">
        <f>Participantes!A22</f>
        <v>LUIS-ALBERTO HARO BARBERO</v>
      </c>
      <c r="B28" s="118" t="str">
        <f>Participantes!B22</f>
        <v>SALAMANCA</v>
      </c>
      <c r="C28" s="119">
        <f>VLOOKUP(A28,'clasif. 1'!$U$4:$AB$43,8,FALSE)</f>
        <v>25.5</v>
      </c>
      <c r="D28" s="120">
        <f>VLOOKUP(A28,'clasif. 1'!$U$12:$AB$43,6,FALSE)</f>
        <v>0</v>
      </c>
      <c r="E28" s="121">
        <f>VLOOKUP(A28,'clasif. 1'!$U$12:$AB$43,5,FALSE)</f>
        <v>0</v>
      </c>
      <c r="F28" s="119">
        <f>VLOOKUP(A28,'clasif. 2'!$U$12:$AB$43,8,FALSE)</f>
        <v>21.5</v>
      </c>
      <c r="G28" s="120">
        <f>VLOOKUP(A28,'clasif. 2'!$U$12:$AB$43,6,FALSE)</f>
        <v>0</v>
      </c>
      <c r="H28" s="121">
        <f>VLOOKUP(A28,'clasif. 2'!$U$12:$AB$43,5,FALSE)</f>
        <v>0</v>
      </c>
      <c r="I28" s="119">
        <f>VLOOKUP(A28,'clasif. 3'!$U$12:$AB$43,8,FALSE)</f>
        <v>11</v>
      </c>
      <c r="J28" s="120">
        <f>VLOOKUP(A28,'clasif. 3'!$U$12:$AB$43,6,FALSE)</f>
        <v>21.2</v>
      </c>
      <c r="K28" s="121">
        <f>VLOOKUP(A28,'clasif. 3'!$U$12:$AB$40,5,FALSE)</f>
        <v>2</v>
      </c>
      <c r="L28" s="119">
        <f>VLOOKUP(A28,'clasif. 4'!$U$12:$AB$40,8,FALSE)</f>
        <v>13</v>
      </c>
      <c r="M28" s="120">
        <f>VLOOKUP(A28,'clasif. 4'!$U$12:$AB$240,6,FALSE)</f>
        <v>19</v>
      </c>
      <c r="N28" s="121">
        <f>VLOOKUP(A28,'clasif. 4'!$U$12:$AB$43,5,FALSE)</f>
        <v>1</v>
      </c>
      <c r="O28" s="119">
        <f>VLOOKUP(A28,'clasif.5'!$A$12:$H$43,8,FALSE)</f>
        <v>17</v>
      </c>
      <c r="P28" s="120">
        <f>MAX(D28,G28,J28,M28)</f>
        <v>21.2</v>
      </c>
      <c r="Q28" s="121">
        <f>SUM(E28+H28+K28+N28)</f>
        <v>3</v>
      </c>
      <c r="R28" s="119">
        <f t="shared" si="2"/>
        <v>88</v>
      </c>
      <c r="S28" s="122">
        <v>20</v>
      </c>
    </row>
    <row r="29" spans="1:19" ht="24" customHeight="1">
      <c r="A29" s="117" t="str">
        <f>Participantes!A18</f>
        <v>LUIS ÁLVAREZ MARTÍN</v>
      </c>
      <c r="B29" s="118" t="str">
        <f>Participantes!B18</f>
        <v>PALENCIA</v>
      </c>
      <c r="C29" s="119">
        <f>VLOOKUP(A29,'clasif. 1'!$U$4:$AB$43,8,FALSE)</f>
        <v>25.5</v>
      </c>
      <c r="D29" s="120">
        <f>VLOOKUP(A29,'clasif. 1'!$U$12:$AB$43,6,FALSE)</f>
        <v>0</v>
      </c>
      <c r="E29" s="121">
        <f>VLOOKUP(A29,'clasif. 1'!$U$12:$AB$43,5,FALSE)</f>
        <v>0</v>
      </c>
      <c r="F29" s="119">
        <f>VLOOKUP(A29,'clasif. 2'!$U$12:$AB$43,8,FALSE)</f>
        <v>21.5</v>
      </c>
      <c r="G29" s="120">
        <f>VLOOKUP(A29,'clasif. 2'!$U$12:$AB$43,6,FALSE)</f>
        <v>0</v>
      </c>
      <c r="H29" s="121">
        <f>VLOOKUP(A29,'clasif. 2'!$U$12:$AB$43,5,FALSE)</f>
        <v>0</v>
      </c>
      <c r="I29" s="119">
        <f>VLOOKUP(A29,'clasif. 3'!$U$12:$AB$43,8,FALSE)</f>
        <v>17</v>
      </c>
      <c r="J29" s="120">
        <f>VLOOKUP(A29,'clasif. 3'!$U$12:$AB$43,6,FALSE)</f>
        <v>20</v>
      </c>
      <c r="K29" s="121">
        <f>VLOOKUP(A29,'clasif. 3'!$U$12:$AB$40,5,FALSE)</f>
        <v>1</v>
      </c>
      <c r="L29" s="119">
        <f>VLOOKUP(A29,'clasif. 4'!$U$12:$AB$40,8,FALSE)</f>
        <v>12</v>
      </c>
      <c r="M29" s="120">
        <f>VLOOKUP(A29,'clasif. 4'!$U$12:$AB$240,6,FALSE)</f>
        <v>19.1</v>
      </c>
      <c r="N29" s="121">
        <f>VLOOKUP(A29,'clasif. 4'!$U$12:$AB$43,5,FALSE)</f>
        <v>1</v>
      </c>
      <c r="O29" s="119">
        <f>VLOOKUP(A29,'clasif.5'!$A$12:$H$43,8,FALSE)</f>
        <v>22</v>
      </c>
      <c r="P29" s="120">
        <f>MAX(D29,G29,J29,M29)</f>
        <v>20</v>
      </c>
      <c r="Q29" s="123">
        <f>SUM(E29+H29+K29+N29)</f>
        <v>2</v>
      </c>
      <c r="R29" s="119">
        <f t="shared" si="2"/>
        <v>98</v>
      </c>
      <c r="S29" s="122">
        <v>21</v>
      </c>
    </row>
    <row r="30" spans="1:19" ht="24" customHeight="1">
      <c r="A30" s="117" t="str">
        <f>Participantes!A25</f>
        <v>JOSÉ-ANTONIO MONTERO AMO</v>
      </c>
      <c r="B30" s="118" t="str">
        <f>Participantes!B25</f>
        <v>SORIA</v>
      </c>
      <c r="C30" s="119">
        <f>VLOOKUP(A30,'clasif. 1'!$U$4:$AB$43,8,FALSE)</f>
        <v>25.5</v>
      </c>
      <c r="D30" s="120">
        <f>VLOOKUP(A30,'clasif. 1'!$U$12:$AB$43,6,FALSE)</f>
        <v>0</v>
      </c>
      <c r="E30" s="121">
        <f>VLOOKUP(A30,'clasif. 1'!$U$12:$AB$43,5,FALSE)</f>
        <v>0</v>
      </c>
      <c r="F30" s="119">
        <f>VLOOKUP(A30,'clasif. 2'!$U$12:$AB$43,8,FALSE)</f>
        <v>21.5</v>
      </c>
      <c r="G30" s="120">
        <f>VLOOKUP(A30,'clasif. 2'!$U$12:$AB$43,6,FALSE)</f>
        <v>0</v>
      </c>
      <c r="H30" s="121">
        <f>VLOOKUP(A30,'clasif. 2'!$U$12:$AB$43,5,FALSE)</f>
        <v>0</v>
      </c>
      <c r="I30" s="119">
        <f>VLOOKUP(A30,'clasif. 3'!$U$12:$AB$43,8,FALSE)</f>
        <v>10</v>
      </c>
      <c r="J30" s="120">
        <f>VLOOKUP(A30,'clasif. 3'!$U$12:$AB$43,6,FALSE)</f>
        <v>21</v>
      </c>
      <c r="K30" s="121">
        <f>VLOOKUP(A30,'clasif. 3'!$U$12:$AB$43,5,FALSE)</f>
        <v>2</v>
      </c>
      <c r="L30" s="119">
        <f>VLOOKUP(A30,'clasif. 4'!$U$4:$AB$43,8,FALSE)</f>
        <v>24</v>
      </c>
      <c r="M30" s="120">
        <f>VLOOKUP(A30,'clasif. 4'!$U$12:$AB$43,6,FALSE)</f>
        <v>0</v>
      </c>
      <c r="N30" s="121">
        <f>VLOOKUP(A30,'clasif. 4'!$U$12:$AB$43,5,FALSE)</f>
        <v>0</v>
      </c>
      <c r="O30" s="119">
        <f>VLOOKUP(A30,'clasif.5'!$A$12:$H$43,8,FALSE)</f>
        <v>20</v>
      </c>
      <c r="P30" s="120" t="s">
        <v>87</v>
      </c>
      <c r="Q30" s="121">
        <v>0</v>
      </c>
      <c r="R30" s="119">
        <f t="shared" si="2"/>
        <v>101</v>
      </c>
      <c r="S30" s="122">
        <v>22</v>
      </c>
    </row>
    <row r="31" spans="1:19" ht="24" customHeight="1">
      <c r="A31" s="117" t="str">
        <f>Participantes!A24</f>
        <v>ENRIQUE ROMERA SÁNCHEZ</v>
      </c>
      <c r="B31" s="118" t="str">
        <f>Participantes!B24</f>
        <v>SORIA</v>
      </c>
      <c r="C31" s="119">
        <f>VLOOKUP(A31,'clasif. 1'!$U$4:$AB$43,8,FALSE)</f>
        <v>25.5</v>
      </c>
      <c r="D31" s="120">
        <f>VLOOKUP(A31,'clasif. 1'!$U$12:$AB$43,6,FALSE)</f>
        <v>0</v>
      </c>
      <c r="E31" s="121">
        <f>VLOOKUP(A31,'clasif. 1'!$U$12:$AB$43,5,FALSE)</f>
        <v>0</v>
      </c>
      <c r="F31" s="119">
        <f>VLOOKUP(A31,'clasif. 2'!$U$12:$AB$43,8,FALSE)</f>
        <v>5</v>
      </c>
      <c r="G31" s="120">
        <f>VLOOKUP(A31,'clasif. 2'!$U$12:$AB$43,6,FALSE)</f>
        <v>20.5</v>
      </c>
      <c r="H31" s="121">
        <f>VLOOKUP(A31,'clasif. 2'!$U$12:$AB$43,5,FALSE)</f>
        <v>1</v>
      </c>
      <c r="I31" s="119">
        <f>VLOOKUP(A31,'clasif. 3'!$U$12:$AB$43,8,FALSE)</f>
        <v>26</v>
      </c>
      <c r="J31" s="120">
        <f>VLOOKUP(A31,'clasif. 3'!$U$12:$AB$43,6,FALSE)</f>
        <v>0</v>
      </c>
      <c r="K31" s="121">
        <f>VLOOKUP(A31,'clasif. 3'!$U$12:$AB$43,5,FALSE)</f>
        <v>0</v>
      </c>
      <c r="L31" s="119">
        <f>VLOOKUP(A31,'clasif. 4'!$U$4:$AB$43,8,FALSE)</f>
        <v>24</v>
      </c>
      <c r="M31" s="120">
        <f>VLOOKUP(A31,'clasif. 4'!$U$12:$AB$43,6,FALSE)</f>
        <v>0</v>
      </c>
      <c r="N31" s="121">
        <f>VLOOKUP(A31,'clasif. 4'!$U$12:$AB$43,5,FALSE)</f>
        <v>0</v>
      </c>
      <c r="O31" s="119">
        <f>VLOOKUP(A31,'clasif.5'!$A$12:$H$43,8,FALSE)</f>
        <v>25</v>
      </c>
      <c r="P31" s="120" t="s">
        <v>87</v>
      </c>
      <c r="Q31" s="121">
        <v>0</v>
      </c>
      <c r="R31" s="119">
        <f t="shared" si="2"/>
        <v>105.5</v>
      </c>
      <c r="S31" s="122">
        <v>23</v>
      </c>
    </row>
    <row r="32" spans="1:19" ht="24" customHeight="1">
      <c r="A32" s="117" t="str">
        <f>Participantes!A33</f>
        <v>JORGE DEL AMO BIMMEL</v>
      </c>
      <c r="B32" s="118" t="str">
        <f>Participantes!B33</f>
        <v>ZAMORA</v>
      </c>
      <c r="C32" s="119">
        <f>VLOOKUP(A32,'clasif. 1'!$U$4:$AB$43,8,FALSE)</f>
        <v>10</v>
      </c>
      <c r="D32" s="120">
        <f>VLOOKUP(A32,'clasif. 1'!$U$12:$AB$43,6,FALSE)</f>
        <v>22</v>
      </c>
      <c r="E32" s="121">
        <f>VLOOKUP(A32,'clasif. 1'!$U$12:$AB$43,5,FALSE)</f>
        <v>1</v>
      </c>
      <c r="F32" s="119">
        <f>VLOOKUP(A32,'clasif. 2'!$U$12:$AB$43,8,FALSE)</f>
        <v>21.5</v>
      </c>
      <c r="G32" s="120">
        <f>VLOOKUP(A32,'clasif. 2'!$U$12:$AB$43,6,FALSE)</f>
        <v>0</v>
      </c>
      <c r="H32" s="121">
        <f>VLOOKUP(A32,'clasif. 2'!$U$12:$AB$43,5,FALSE)</f>
        <v>0</v>
      </c>
      <c r="I32" s="119">
        <f>VLOOKUP(A32,'clasif. 3'!$U$12:$AB$43,8,FALSE)</f>
        <v>26</v>
      </c>
      <c r="J32" s="120">
        <f>VLOOKUP(A32,'clasif. 3'!$U$12:$AB$43,6,FALSE)</f>
        <v>0</v>
      </c>
      <c r="K32" s="121">
        <f>VLOOKUP(A32,'clasif. 3'!$U$12:$AB$43,5,FALSE)</f>
        <v>0</v>
      </c>
      <c r="L32" s="119">
        <f>VLOOKUP(A32,'clasif. 4'!$U$12:$AB$43,8,FALSE)</f>
        <v>24</v>
      </c>
      <c r="M32" s="120">
        <f>VLOOKUP(A32,'clasif. 4'!$U$12:$AB$240,6,FALSE)</f>
        <v>0</v>
      </c>
      <c r="N32" s="121">
        <f>VLOOKUP(A32,'clasif. 4'!$U$12:$AB$43,5,FALSE)</f>
        <v>0</v>
      </c>
      <c r="O32" s="119">
        <f>VLOOKUP(A32,'clasif.5'!$A$12:$H$43,8,FALSE)</f>
        <v>24</v>
      </c>
      <c r="P32" s="120">
        <v>22.8</v>
      </c>
      <c r="Q32" s="121">
        <f aca="true" t="shared" si="4" ref="Q32:Q40">SUM(E32+H32+K32+N32)</f>
        <v>1</v>
      </c>
      <c r="R32" s="119">
        <f t="shared" si="2"/>
        <v>105.5</v>
      </c>
      <c r="S32" s="122">
        <v>24</v>
      </c>
    </row>
    <row r="33" spans="1:19" ht="24" customHeight="1">
      <c r="A33" s="117" t="str">
        <f>Participantes!A27</f>
        <v>VICENTE ACEBES CABREROS</v>
      </c>
      <c r="B33" s="118" t="str">
        <f>Participantes!B27</f>
        <v>VALLADOLID</v>
      </c>
      <c r="C33" s="119">
        <f>VLOOKUP(A33,'clasif. 1'!$U$4:$AB$43,8,FALSE)</f>
        <v>25.5</v>
      </c>
      <c r="D33" s="120">
        <f>VLOOKUP(A33,'clasif. 1'!$U$12:$AB$43,6,FALSE)</f>
        <v>0</v>
      </c>
      <c r="E33" s="121">
        <f>VLOOKUP(A33,'clasif. 1'!$U$12:$AB$43,5,FALSE)</f>
        <v>0</v>
      </c>
      <c r="F33" s="119">
        <f>VLOOKUP(A33,'clasif. 2'!$U$12:$AB$43,8,FALSE)</f>
        <v>21.5</v>
      </c>
      <c r="G33" s="120">
        <f>VLOOKUP(A33,'clasif. 2'!$U$12:$AB$43,6,FALSE)</f>
        <v>0</v>
      </c>
      <c r="H33" s="121">
        <f>VLOOKUP(A33,'clasif. 2'!$U$12:$AB$43,5,FALSE)</f>
        <v>0</v>
      </c>
      <c r="I33" s="119">
        <f>VLOOKUP(A33,'clasif. 3'!$U$12:$AB$43,8,FALSE)</f>
        <v>13</v>
      </c>
      <c r="J33" s="120">
        <f>VLOOKUP(A33,'clasif. 3'!$U$12:$AB$43,6,FALSE)</f>
        <v>28.1</v>
      </c>
      <c r="K33" s="121">
        <f>VLOOKUP(A33,'clasif. 3'!$U$12:$AB$43,5,FALSE)</f>
        <v>1</v>
      </c>
      <c r="L33" s="119">
        <f>VLOOKUP(A33,'clasif. 4'!$U$12:$AB$43,8,FALSE)</f>
        <v>24</v>
      </c>
      <c r="M33" s="120">
        <f>VLOOKUP(A33,'clasif. 4'!$U$12:$AB$43,6,FALSE)</f>
        <v>0</v>
      </c>
      <c r="N33" s="121">
        <f>VLOOKUP(A33,'clasif. 4'!$U$12:$AB$43,5,FALSE)</f>
        <v>0</v>
      </c>
      <c r="O33" s="119">
        <f>VLOOKUP(A33,'clasif.5'!$A$12:$H$43,8,FALSE)</f>
        <v>23</v>
      </c>
      <c r="P33" s="120">
        <f aca="true" t="shared" si="5" ref="P33:P40">MAX(D33,G33,J33,M33)</f>
        <v>28.1</v>
      </c>
      <c r="Q33" s="121">
        <f t="shared" si="4"/>
        <v>1</v>
      </c>
      <c r="R33" s="119">
        <f t="shared" si="2"/>
        <v>107</v>
      </c>
      <c r="S33" s="122">
        <v>25</v>
      </c>
    </row>
    <row r="34" spans="1:19" ht="24" customHeight="1">
      <c r="A34" s="117" t="str">
        <f>Participantes!A4</f>
        <v>JORGE VERGARA MARTÍN</v>
      </c>
      <c r="B34" s="118" t="str">
        <f>Participantes!B4</f>
        <v>AVILA</v>
      </c>
      <c r="C34" s="119">
        <f>VLOOKUP(A34,'clasif. 1'!$U$4:$AB$43,8,FALSE)</f>
        <v>25.5</v>
      </c>
      <c r="D34" s="120">
        <f>VLOOKUP(A34,'clasif. 1'!$U$12:$AB$43,6,FALSE)</f>
        <v>0</v>
      </c>
      <c r="E34" s="121">
        <f>VLOOKUP(A34,'clasif. 1'!$U$12:$AB$43,5,FALSE)</f>
        <v>0</v>
      </c>
      <c r="F34" s="119">
        <f>VLOOKUP(A34,'clasif. 2'!$U$12:$AB$43,8,FALSE)</f>
        <v>21.5</v>
      </c>
      <c r="G34" s="120">
        <f>VLOOKUP(A34,'clasif. 2'!$U$12:$AB$43,6,FALSE)</f>
        <v>0</v>
      </c>
      <c r="H34" s="121">
        <f>VLOOKUP(A34,'clasif. 2'!$U$12:$AB$43,5,FALSE)</f>
        <v>0</v>
      </c>
      <c r="I34" s="119">
        <f>VLOOKUP(A34,'clasif. 3'!$U$12:$AB$43,8,FALSE)</f>
        <v>26</v>
      </c>
      <c r="J34" s="120">
        <f>VLOOKUP(A34,'clasif. 3'!$U$12:$AB$43,6,FALSE)</f>
        <v>0</v>
      </c>
      <c r="K34" s="121">
        <f>VLOOKUP(A34,'clasif. 3'!$U$12:$AB$40,5,FALSE)</f>
        <v>0</v>
      </c>
      <c r="L34" s="119">
        <f>VLOOKUP(A34,'clasif. 4'!$U$12:$AB$40,8,FALSE)</f>
        <v>10</v>
      </c>
      <c r="M34" s="120">
        <f>VLOOKUP(A34,'clasif. 4'!$U$12:$AB$240,6,FALSE)</f>
        <v>19.6</v>
      </c>
      <c r="N34" s="121">
        <f>VLOOKUP(A34,'clasif. 4'!$U$12:$AB$43,5,FALSE)</f>
        <v>1</v>
      </c>
      <c r="O34" s="119">
        <f>VLOOKUP(A34,'clasif.5'!$A$12:$H$43,8,FALSE)</f>
        <v>26</v>
      </c>
      <c r="P34" s="120">
        <f t="shared" si="5"/>
        <v>19.6</v>
      </c>
      <c r="Q34" s="121">
        <f t="shared" si="4"/>
        <v>1</v>
      </c>
      <c r="R34" s="119">
        <f t="shared" si="2"/>
        <v>109</v>
      </c>
      <c r="S34" s="122">
        <v>26</v>
      </c>
    </row>
    <row r="35" spans="1:19" ht="24" customHeight="1">
      <c r="A35" s="117" t="str">
        <f>Participantes!A12</f>
        <v>MARCOS ÁLVAREZ OVALLE</v>
      </c>
      <c r="B35" s="118" t="str">
        <f>Participantes!B12</f>
        <v>LEÓN</v>
      </c>
      <c r="C35" s="119">
        <f>VLOOKUP(A35,'clasif. 1'!$U$4:$AB$43,8,FALSE)</f>
        <v>15</v>
      </c>
      <c r="D35" s="120">
        <f>VLOOKUP(A35,'clasif. 1'!$U$12:$AB$43,6,FALSE)</f>
        <v>19.1</v>
      </c>
      <c r="E35" s="121">
        <f>VLOOKUP(A35,'clasif. 1'!$U$12:$AB$43,5,FALSE)</f>
        <v>1</v>
      </c>
      <c r="F35" s="119">
        <f>VLOOKUP(A35,'clasif. 2'!$U$12:$AB$43,8,FALSE)</f>
        <v>21.5</v>
      </c>
      <c r="G35" s="120">
        <f>VLOOKUP(A35,'clasif. 2'!$U$12:$AB$43,6,FALSE)</f>
        <v>0</v>
      </c>
      <c r="H35" s="121">
        <f>VLOOKUP(A35,'clasif. 2'!$U$12:$AB$43,5,FALSE)</f>
        <v>0</v>
      </c>
      <c r="I35" s="119">
        <f>VLOOKUP(A35,'clasif. 3'!$U$12:$AB$43,8,FALSE)</f>
        <v>26</v>
      </c>
      <c r="J35" s="120">
        <f>VLOOKUP(A35,'clasif. 3'!$U$12:$AB$43,6,FALSE)</f>
        <v>0</v>
      </c>
      <c r="K35" s="121">
        <f>VLOOKUP(A35,'clasif. 3'!$U$12:$AB$40,5,FALSE)</f>
        <v>0</v>
      </c>
      <c r="L35" s="119">
        <f>VLOOKUP(A35,'clasif. 4'!$U$12:$AB$40,8,FALSE)</f>
        <v>24</v>
      </c>
      <c r="M35" s="120">
        <f>VLOOKUP(A35,'clasif. 4'!$U$12:$AB$240,6,FALSE)</f>
        <v>0</v>
      </c>
      <c r="N35" s="121">
        <f>VLOOKUP(A35,'clasif. 4'!$U$12:$AB$43,5,FALSE)</f>
        <v>0</v>
      </c>
      <c r="O35" s="119">
        <f>VLOOKUP(A35,'clasif.5'!$A$12:$H$43,8,FALSE)</f>
        <v>28</v>
      </c>
      <c r="P35" s="120">
        <f t="shared" si="5"/>
        <v>19.1</v>
      </c>
      <c r="Q35" s="121">
        <f t="shared" si="4"/>
        <v>1</v>
      </c>
      <c r="R35" s="119">
        <f t="shared" si="2"/>
        <v>114.5</v>
      </c>
      <c r="S35" s="122">
        <v>27</v>
      </c>
    </row>
    <row r="36" spans="1:19" ht="24" customHeight="1">
      <c r="A36" s="117" t="str">
        <f>Participantes!A5</f>
        <v>MIGUEL A. GRANDE GÓMEZ</v>
      </c>
      <c r="B36" s="118" t="str">
        <f>Participantes!B5</f>
        <v>AVILA</v>
      </c>
      <c r="C36" s="119">
        <f>VLOOKUP(A36,'clasif. 1'!$U$4:$AB$43,8,FALSE)</f>
        <v>25.5</v>
      </c>
      <c r="D36" s="120">
        <f>VLOOKUP(A36,'clasif. 1'!$U$12:$AB$43,6,FALSE)</f>
        <v>0</v>
      </c>
      <c r="E36" s="121">
        <f>VLOOKUP(A36,'clasif. 1'!$U$12:$AB$43,5,FALSE)</f>
        <v>0</v>
      </c>
      <c r="F36" s="119">
        <f>VLOOKUP(A36,'clasif. 2'!$U$12:$AB$43,8,FALSE)</f>
        <v>21.5</v>
      </c>
      <c r="G36" s="120">
        <f>VLOOKUP(A36,'clasif. 2'!$U$12:$AB$43,6,FALSE)</f>
        <v>0</v>
      </c>
      <c r="H36" s="121">
        <f>VLOOKUP(A36,'clasif. 2'!$U$12:$AB$43,5,FALSE)</f>
        <v>0</v>
      </c>
      <c r="I36" s="119">
        <f>VLOOKUP(A36,'clasif. 3'!$U$12:$AB$43,8,FALSE)</f>
        <v>26</v>
      </c>
      <c r="J36" s="120">
        <f>VLOOKUP(A36,'clasif. 3'!$U$12:$AB$43,6,FALSE)</f>
        <v>19.6</v>
      </c>
      <c r="K36" s="121">
        <f>VLOOKUP(A36,'clasif. 3'!$U$12:$AB$40,5,FALSE)</f>
        <v>1</v>
      </c>
      <c r="L36" s="119">
        <f>VLOOKUP(A36,'clasif. 4'!$U$12:$AB$40,8,FALSE)</f>
        <v>24</v>
      </c>
      <c r="M36" s="120">
        <f>VLOOKUP(A36,'clasif. 4'!$U$12:$AB$240,6,FALSE)</f>
        <v>0</v>
      </c>
      <c r="N36" s="121">
        <f>VLOOKUP(A36,'clasif. 4'!$U$12:$AB$43,5,FALSE)</f>
        <v>0</v>
      </c>
      <c r="O36" s="119">
        <f>VLOOKUP(A36,'clasif.5'!$A$12:$H$43,8,FALSE)</f>
        <v>27</v>
      </c>
      <c r="P36" s="120">
        <f t="shared" si="5"/>
        <v>19.6</v>
      </c>
      <c r="Q36" s="121">
        <f t="shared" si="4"/>
        <v>1</v>
      </c>
      <c r="R36" s="119">
        <f t="shared" si="2"/>
        <v>124</v>
      </c>
      <c r="S36" s="122">
        <v>28</v>
      </c>
    </row>
    <row r="37" spans="1:19" ht="24" customHeight="1">
      <c r="A37" s="117" t="str">
        <f>Participantes!A3</f>
        <v>LUÍS A. TRUJILLO PARDO</v>
      </c>
      <c r="B37" s="118" t="str">
        <f>Participantes!B3</f>
        <v>AVILA</v>
      </c>
      <c r="C37" s="119">
        <f>VLOOKUP(A37,'clasif. 1'!$U$4:$AB$43,8,FALSE)</f>
        <v>25.5</v>
      </c>
      <c r="D37" s="120">
        <f>VLOOKUP(A37,'clasif. 1'!$U$12:$AB$43,6,FALSE)</f>
        <v>0</v>
      </c>
      <c r="E37" s="121">
        <f>VLOOKUP(A37,'clasif. 1'!$U$12:$AB$43,5,FALSE)</f>
        <v>0</v>
      </c>
      <c r="F37" s="119">
        <f>VLOOKUP(A37,'clasif. 2'!$U$12:$AB$43,8,FALSE)</f>
        <v>21.5</v>
      </c>
      <c r="G37" s="120">
        <f>VLOOKUP(A37,'clasif. 2'!$U$12:$AB$43,6,FALSE)</f>
        <v>0</v>
      </c>
      <c r="H37" s="121">
        <f>VLOOKUP(A37,'clasif. 2'!$U$12:$AB$43,5,FALSE)</f>
        <v>0</v>
      </c>
      <c r="I37" s="119">
        <f>VLOOKUP(A37,'clasif. 3'!$U$12:$AB$43,8,FALSE)</f>
        <v>26</v>
      </c>
      <c r="J37" s="120">
        <f>VLOOKUP(A37,'clasif. 3'!$U$12:$AB$43,6,FALSE)</f>
        <v>0</v>
      </c>
      <c r="K37" s="121">
        <f>VLOOKUP(A37,'clasif. 3'!$U$12:$AB$40,5,FALSE)</f>
        <v>0</v>
      </c>
      <c r="L37" s="119">
        <f>VLOOKUP(A37,'clasif. 4'!$U$12:$AB$40,8,FALSE)</f>
        <v>24</v>
      </c>
      <c r="M37" s="120">
        <f>VLOOKUP(A37,'clasif. 4'!$U$12:$AB$240,6,FALSE)</f>
        <v>0</v>
      </c>
      <c r="N37" s="121">
        <f>VLOOKUP(A37,'clasif. 4'!$U$12:$AB$43,5,FALSE)</f>
        <v>0</v>
      </c>
      <c r="O37" s="119">
        <f>VLOOKUP(A37,'clasif.5'!$A$12:$H$43,8,FALSE)</f>
        <v>31</v>
      </c>
      <c r="P37" s="120">
        <f t="shared" si="5"/>
        <v>0</v>
      </c>
      <c r="Q37" s="121">
        <f t="shared" si="4"/>
        <v>0</v>
      </c>
      <c r="R37" s="119">
        <f t="shared" si="2"/>
        <v>128</v>
      </c>
      <c r="S37" s="122">
        <v>29</v>
      </c>
    </row>
    <row r="38" spans="1:19" ht="24" customHeight="1">
      <c r="A38" s="117" t="str">
        <f>Participantes!A11</f>
        <v>DANIEL MARTÍN RODRÍGUEZ</v>
      </c>
      <c r="B38" s="118" t="str">
        <f>Participantes!B11</f>
        <v>LEÓN</v>
      </c>
      <c r="C38" s="119">
        <f>VLOOKUP(A38,'clasif. 1'!$U$4:$AB$43,8,FALSE)</f>
        <v>25.5</v>
      </c>
      <c r="D38" s="120">
        <f>VLOOKUP(A38,'clasif. 1'!$U$12:$AB$43,6,FALSE)</f>
        <v>0</v>
      </c>
      <c r="E38" s="121">
        <f>VLOOKUP(A38,'clasif. 1'!$U$12:$AB$43,5,FALSE)</f>
        <v>0</v>
      </c>
      <c r="F38" s="119">
        <f>VLOOKUP(A38,'clasif. 2'!$U$12:$AB$43,8,FALSE)</f>
        <v>21.5</v>
      </c>
      <c r="G38" s="120">
        <f>VLOOKUP(A38,'clasif. 2'!$U$12:$AB$43,6,FALSE)</f>
        <v>0</v>
      </c>
      <c r="H38" s="121">
        <f>VLOOKUP(A38,'clasif. 2'!$U$12:$AB$43,5,FALSE)</f>
        <v>0</v>
      </c>
      <c r="I38" s="119">
        <f>VLOOKUP(A38,'clasif. 3'!$U$12:$AB$43,8,FALSE)</f>
        <v>26</v>
      </c>
      <c r="J38" s="120">
        <f>VLOOKUP(A38,'clasif. 3'!$U$12:$AB$43,6,FALSE)</f>
        <v>0</v>
      </c>
      <c r="K38" s="121">
        <f>VLOOKUP(A38,'clasif. 3'!$U$12:$AB$40,5,FALSE)</f>
        <v>0</v>
      </c>
      <c r="L38" s="119">
        <f>VLOOKUP(A38,'clasif. 4'!$U$12:$AB$40,8,FALSE)</f>
        <v>24</v>
      </c>
      <c r="M38" s="120">
        <f>VLOOKUP(A38,'clasif. 4'!$U$12:$AB$240,6,FALSE)</f>
        <v>0</v>
      </c>
      <c r="N38" s="121">
        <f>VLOOKUP(A38,'clasif. 4'!$U$12:$AB$43,5,FALSE)</f>
        <v>0</v>
      </c>
      <c r="O38" s="119">
        <f>VLOOKUP(A38,'clasif.5'!$A$12:$H$43,8,FALSE)</f>
        <v>31</v>
      </c>
      <c r="P38" s="120">
        <f t="shared" si="5"/>
        <v>0</v>
      </c>
      <c r="Q38" s="121">
        <f t="shared" si="4"/>
        <v>0</v>
      </c>
      <c r="R38" s="119">
        <f t="shared" si="2"/>
        <v>128</v>
      </c>
      <c r="S38" s="122">
        <v>29</v>
      </c>
    </row>
    <row r="39" spans="1:19" ht="24" customHeight="1">
      <c r="A39" s="117" t="str">
        <f>Participantes!A17</f>
        <v>DAVID DIEZ MÍNGUEZ</v>
      </c>
      <c r="B39" s="118" t="str">
        <f>Participantes!B17</f>
        <v>PALENCIA</v>
      </c>
      <c r="C39" s="119">
        <f>VLOOKUP(A39,'clasif. 1'!$U$4:$AB$43,8,FALSE)</f>
        <v>25.5</v>
      </c>
      <c r="D39" s="120">
        <f>VLOOKUP(A39,'clasif. 1'!$U$12:$AB$43,6,FALSE)</f>
        <v>0</v>
      </c>
      <c r="E39" s="121">
        <f>VLOOKUP(A39,'clasif. 1'!$U$12:$AB$43,5,FALSE)</f>
        <v>0</v>
      </c>
      <c r="F39" s="119">
        <f>VLOOKUP(A39,'clasif. 2'!$U$12:$AB$43,8,FALSE)</f>
        <v>21.5</v>
      </c>
      <c r="G39" s="120">
        <f>VLOOKUP(A39,'clasif. 2'!$U$12:$AB$43,6,FALSE)</f>
        <v>0</v>
      </c>
      <c r="H39" s="121">
        <f>VLOOKUP(A39,'clasif. 2'!$U$12:$AB$43,5,FALSE)</f>
        <v>0</v>
      </c>
      <c r="I39" s="119">
        <f>VLOOKUP(A39,'clasif. 3'!$U$12:$AB$43,8,FALSE)</f>
        <v>26</v>
      </c>
      <c r="J39" s="120">
        <f>VLOOKUP(A39,'clasif. 3'!$U$12:$AB$43,6,FALSE)</f>
        <v>0</v>
      </c>
      <c r="K39" s="121">
        <f>VLOOKUP(A39,'clasif. 3'!$U$12:$AB$40,5,FALSE)</f>
        <v>0</v>
      </c>
      <c r="L39" s="119">
        <f>VLOOKUP(A39,'clasif. 4'!$U$12:$AB$40,8,FALSE)</f>
        <v>24</v>
      </c>
      <c r="M39" s="120">
        <f>VLOOKUP(A39,'clasif. 4'!$U$12:$AB$240,6,FALSE)</f>
        <v>0</v>
      </c>
      <c r="N39" s="121">
        <f>VLOOKUP(A39,'clasif. 4'!$U$12:$AB$43,5,FALSE)</f>
        <v>0</v>
      </c>
      <c r="O39" s="119">
        <f>VLOOKUP(A39,'clasif.5'!$A$12:$H$43,8,FALSE)</f>
        <v>31</v>
      </c>
      <c r="P39" s="120">
        <f t="shared" si="5"/>
        <v>0</v>
      </c>
      <c r="Q39" s="121">
        <f t="shared" si="4"/>
        <v>0</v>
      </c>
      <c r="R39" s="119">
        <f t="shared" si="2"/>
        <v>128</v>
      </c>
      <c r="S39" s="122">
        <v>29</v>
      </c>
    </row>
    <row r="40" spans="1:19" ht="24" customHeight="1">
      <c r="A40" s="117" t="str">
        <f>Participantes!A32</f>
        <v>FRANCISCO JAVIER MARTÍN CABREROS</v>
      </c>
      <c r="B40" s="118" t="str">
        <f>Participantes!B32</f>
        <v>ZAMORA</v>
      </c>
      <c r="C40" s="119">
        <f>VLOOKUP(A40,'clasif. 1'!$U$4:$AB$43,8,FALSE)</f>
        <v>25.5</v>
      </c>
      <c r="D40" s="120">
        <f>VLOOKUP(A40,'clasif. 1'!$U$12:$AB$43,6,FALSE)</f>
        <v>0</v>
      </c>
      <c r="E40" s="121">
        <f>VLOOKUP(A40,'clasif. 1'!$U$12:$AB$43,5,FALSE)</f>
        <v>0</v>
      </c>
      <c r="F40" s="119">
        <f>VLOOKUP(A40,'clasif. 2'!$U$12:$AB$43,8,FALSE)</f>
        <v>21.5</v>
      </c>
      <c r="G40" s="120">
        <f>VLOOKUP(A40,'clasif. 2'!$U$12:$AB$43,6,FALSE)</f>
        <v>0</v>
      </c>
      <c r="H40" s="121">
        <f>VLOOKUP(A40,'clasif. 2'!$U$12:$AB$43,5,FALSE)</f>
        <v>0</v>
      </c>
      <c r="I40" s="119">
        <f>VLOOKUP(A40,'clasif. 3'!$U$12:$AB$43,8,FALSE)</f>
        <v>26</v>
      </c>
      <c r="J40" s="120">
        <f>VLOOKUP(A40,'clasif. 3'!$U$12:$AB$43,6,FALSE)</f>
        <v>0</v>
      </c>
      <c r="K40" s="121">
        <f>VLOOKUP(A40,'clasif. 3'!$U$12:$AB$43,5,FALSE)</f>
        <v>0</v>
      </c>
      <c r="L40" s="119">
        <f>VLOOKUP(A40,'clasif. 4'!$U$12:$AB$43,8,FALSE)</f>
        <v>24</v>
      </c>
      <c r="M40" s="120">
        <f>VLOOKUP(A40,'clasif. 4'!$U$12:$AB$240,6,FALSE)</f>
        <v>0</v>
      </c>
      <c r="N40" s="121">
        <f>VLOOKUP(A40,'clasif. 4'!$U$12:$AB$43,5,FALSE)</f>
        <v>0</v>
      </c>
      <c r="O40" s="119">
        <f>VLOOKUP(A40,'clasif.5'!$A$12:$H$43,8,FALSE)</f>
        <v>31</v>
      </c>
      <c r="P40" s="120">
        <f t="shared" si="5"/>
        <v>0</v>
      </c>
      <c r="Q40" s="121">
        <f t="shared" si="4"/>
        <v>0</v>
      </c>
      <c r="R40" s="119">
        <f t="shared" si="2"/>
        <v>128</v>
      </c>
      <c r="S40" s="122">
        <v>29</v>
      </c>
    </row>
    <row r="41" ht="14.25">
      <c r="C41" s="107"/>
    </row>
    <row r="42" ht="14.25">
      <c r="C42" s="107"/>
    </row>
    <row r="43" spans="1:2" ht="12.75">
      <c r="A43" s="70" t="s">
        <v>23</v>
      </c>
      <c r="B43" s="110">
        <f>MAX(P9:P40)</f>
        <v>29.8</v>
      </c>
    </row>
    <row r="44" spans="1:2" ht="12.75">
      <c r="A44" s="70" t="s">
        <v>24</v>
      </c>
      <c r="B44" s="110">
        <f>MAX(Q9:Q40)</f>
        <v>9</v>
      </c>
    </row>
    <row r="49" spans="1:19" ht="15">
      <c r="A49" s="80">
        <f>Participantes!A39</f>
        <v>0</v>
      </c>
      <c r="B49" s="81">
        <f>Participantes!B39</f>
        <v>0</v>
      </c>
      <c r="C49" s="107"/>
      <c r="D49" s="108"/>
      <c r="E49" s="109"/>
      <c r="F49" s="107"/>
      <c r="G49" s="108"/>
      <c r="H49" s="109"/>
      <c r="I49" s="107"/>
      <c r="J49" s="108"/>
      <c r="K49" s="109"/>
      <c r="L49" s="107"/>
      <c r="M49" s="108"/>
      <c r="N49" s="109"/>
      <c r="O49" s="107"/>
      <c r="P49" s="108"/>
      <c r="Q49" s="109"/>
      <c r="R49" s="107"/>
      <c r="S49" s="101"/>
    </row>
  </sheetData>
  <sheetProtection/>
  <printOptions/>
  <pageMargins left="0.69" right="0.65" top="0.79" bottom="0.25" header="0.14" footer="0.2"/>
  <pageSetup fitToHeight="0" fitToWidth="1" horizontalDpi="300" verticalDpi="300" orientation="landscape" paperSize="9" scale="53"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MECONSA</dc:creator>
  <cp:keywords/>
  <dc:description/>
  <cp:lastModifiedBy>Maty</cp:lastModifiedBy>
  <cp:lastPrinted>2012-06-17T20:42:09Z</cp:lastPrinted>
  <dcterms:created xsi:type="dcterms:W3CDTF">1999-05-03T15:58:31Z</dcterms:created>
  <dcterms:modified xsi:type="dcterms:W3CDTF">2013-02-21T13:32:54Z</dcterms:modified>
  <cp:category/>
  <cp:version/>
  <cp:contentType/>
  <cp:contentStatus/>
</cp:coreProperties>
</file>